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wahito\デスクトップ\"/>
    </mc:Choice>
  </mc:AlternateContent>
  <xr:revisionPtr revIDLastSave="0" documentId="13_ncr:1_{ADE5E707-C62C-4B69-A34D-DBB924DBF113}" xr6:coauthVersionLast="41" xr6:coauthVersionMax="41" xr10:uidLastSave="{00000000-0000-0000-0000-000000000000}"/>
  <bookViews>
    <workbookView xWindow="-120" yWindow="-120" windowWidth="20730" windowHeight="11070" tabRatio="502" firstSheet="2" activeTab="2" xr2:uid="{00000000-000D-0000-FFFF-FFFF00000000}"/>
  </bookViews>
  <sheets>
    <sheet name="元号変更" sheetId="10" state="hidden" r:id="rId1"/>
    <sheet name="八幡神社と雲峰山" sheetId="3" state="hidden" r:id="rId2"/>
    <sheet name="行事計画表" sheetId="2" r:id="rId3"/>
    <sheet name="数字漢字変換" sheetId="6" state="hidden" r:id="rId4"/>
    <sheet name="当屋・当番" sheetId="9" state="hidden" r:id="rId5"/>
    <sheet name="印刷（EXCEL版）" sheetId="8" r:id="rId6"/>
  </sheets>
  <calcPr calcId="181029"/>
</workbook>
</file>

<file path=xl/calcChain.xml><?xml version="1.0" encoding="utf-8"?>
<calcChain xmlns="http://schemas.openxmlformats.org/spreadsheetml/2006/main">
  <c r="S45" i="3" l="1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F10" i="10" l="1"/>
  <c r="F11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G10" i="10" l="1"/>
  <c r="G11" i="10" s="1"/>
  <c r="G12" i="10" s="1"/>
  <c r="E9" i="10"/>
  <c r="E10" i="10" l="1"/>
  <c r="C12" i="3" s="1"/>
  <c r="G13" i="10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C11" i="3"/>
  <c r="E11" i="10" l="1"/>
  <c r="C13" i="3" s="1"/>
  <c r="E12" i="10" l="1"/>
  <c r="C14" i="3" s="1"/>
  <c r="R45" i="3"/>
  <c r="F45" i="3" s="1"/>
  <c r="R44" i="3"/>
  <c r="F44" i="3" s="1"/>
  <c r="R43" i="3"/>
  <c r="F43" i="3" s="1"/>
  <c r="R42" i="3"/>
  <c r="F42" i="3" s="1"/>
  <c r="R41" i="3"/>
  <c r="F41" i="3" s="1"/>
  <c r="R40" i="3"/>
  <c r="F40" i="3" s="1"/>
  <c r="R39" i="3"/>
  <c r="F39" i="3" s="1"/>
  <c r="R38" i="3"/>
  <c r="F38" i="3" s="1"/>
  <c r="R37" i="3"/>
  <c r="F37" i="3" s="1"/>
  <c r="R36" i="3"/>
  <c r="F36" i="3" s="1"/>
  <c r="R35" i="3"/>
  <c r="F35" i="3" s="1"/>
  <c r="R34" i="3"/>
  <c r="F34" i="3" s="1"/>
  <c r="O45" i="3"/>
  <c r="E45" i="3" s="1"/>
  <c r="O44" i="3"/>
  <c r="E44" i="3" s="1"/>
  <c r="O43" i="3"/>
  <c r="E43" i="3" s="1"/>
  <c r="O42" i="3"/>
  <c r="E42" i="3" s="1"/>
  <c r="O41" i="3"/>
  <c r="E41" i="3" s="1"/>
  <c r="O40" i="3"/>
  <c r="E40" i="3" s="1"/>
  <c r="O39" i="3"/>
  <c r="E39" i="3" s="1"/>
  <c r="O38" i="3"/>
  <c r="E38" i="3" s="1"/>
  <c r="O37" i="3"/>
  <c r="E37" i="3" s="1"/>
  <c r="O36" i="3"/>
  <c r="E36" i="3" s="1"/>
  <c r="O35" i="3"/>
  <c r="E35" i="3" s="1"/>
  <c r="O34" i="3"/>
  <c r="E34" i="3" s="1"/>
  <c r="R33" i="3"/>
  <c r="F33" i="3" s="1"/>
  <c r="O33" i="3"/>
  <c r="E33" i="3" s="1"/>
  <c r="R32" i="3"/>
  <c r="F32" i="3" s="1"/>
  <c r="O32" i="3"/>
  <c r="E32" i="3" s="1"/>
  <c r="R31" i="3"/>
  <c r="F31" i="3" s="1"/>
  <c r="O31" i="3"/>
  <c r="E31" i="3" s="1"/>
  <c r="E13" i="10" l="1"/>
  <c r="C15" i="3" s="1"/>
  <c r="E14" i="10" l="1"/>
  <c r="C16" i="3" s="1"/>
  <c r="L9" i="6"/>
  <c r="E15" i="10" l="1"/>
  <c r="C17" i="3" s="1"/>
  <c r="K2" i="6"/>
  <c r="U11" i="6"/>
  <c r="T11" i="6"/>
  <c r="N11" i="6"/>
  <c r="M11" i="6"/>
  <c r="L11" i="6"/>
  <c r="V9" i="6"/>
  <c r="V10" i="6" s="1"/>
  <c r="U9" i="6"/>
  <c r="U10" i="6" s="1"/>
  <c r="AX13" i="8" s="1"/>
  <c r="T9" i="6"/>
  <c r="T10" i="6" s="1"/>
  <c r="BA13" i="8" s="1"/>
  <c r="S9" i="6"/>
  <c r="S10" i="6" s="1"/>
  <c r="BB13" i="8" s="1"/>
  <c r="R9" i="6"/>
  <c r="R10" i="6" s="1"/>
  <c r="BC13" i="8" s="1"/>
  <c r="Q9" i="6"/>
  <c r="Q10" i="6" s="1"/>
  <c r="BD13" i="8" s="1"/>
  <c r="P9" i="6"/>
  <c r="P10" i="6" s="1"/>
  <c r="BF13" i="8" s="1"/>
  <c r="O9" i="6"/>
  <c r="O10" i="6" s="1"/>
  <c r="BG13" i="8" s="1"/>
  <c r="N9" i="6"/>
  <c r="N10" i="6" s="1"/>
  <c r="BH13" i="8" s="1"/>
  <c r="M9" i="6"/>
  <c r="M10" i="6" s="1"/>
  <c r="BI13" i="8" s="1"/>
  <c r="L10" i="6"/>
  <c r="BK13" i="8" s="1"/>
  <c r="M13" i="6" l="1"/>
  <c r="BI16" i="8" s="1"/>
  <c r="T13" i="6"/>
  <c r="BA16" i="8" s="1"/>
  <c r="L13" i="6"/>
  <c r="BK16" i="8" s="1"/>
  <c r="N13" i="6"/>
  <c r="BH16" i="8" s="1"/>
  <c r="U13" i="6"/>
  <c r="AX16" i="8" s="1"/>
  <c r="E16" i="10"/>
  <c r="C18" i="3" s="1"/>
  <c r="M14" i="6"/>
  <c r="M15" i="6" s="1"/>
  <c r="BI20" i="8" s="1"/>
  <c r="U14" i="6"/>
  <c r="U15" i="6" s="1"/>
  <c r="AX20" i="8" s="1"/>
  <c r="N14" i="6"/>
  <c r="N15" i="6" s="1"/>
  <c r="BH20" i="8" s="1"/>
  <c r="T14" i="6"/>
  <c r="T15" i="6" s="1"/>
  <c r="BA20" i="8" s="1"/>
  <c r="L14" i="6"/>
  <c r="L15" i="6" s="1"/>
  <c r="BK20" i="8" s="1"/>
  <c r="M12" i="6"/>
  <c r="U12" i="6"/>
  <c r="L12" i="6"/>
  <c r="N12" i="6"/>
  <c r="T12" i="6"/>
  <c r="E17" i="10" l="1"/>
  <c r="C19" i="3" s="1"/>
  <c r="F23" i="2"/>
  <c r="F22" i="2"/>
  <c r="F16" i="2"/>
  <c r="F15" i="2"/>
  <c r="F14" i="2"/>
  <c r="B6" i="3"/>
  <c r="E18" i="10" l="1"/>
  <c r="C20" i="3" s="1"/>
  <c r="K6" i="3"/>
  <c r="I6" i="3"/>
  <c r="G6" i="3"/>
  <c r="J6" i="3"/>
  <c r="H6" i="3"/>
  <c r="D6" i="3"/>
  <c r="C6" i="3"/>
  <c r="R30" i="3"/>
  <c r="F30" i="3" s="1"/>
  <c r="R29" i="3"/>
  <c r="F29" i="3" s="1"/>
  <c r="R28" i="3"/>
  <c r="F28" i="3" s="1"/>
  <c r="R27" i="3"/>
  <c r="F27" i="3" s="1"/>
  <c r="R26" i="3"/>
  <c r="F26" i="3" s="1"/>
  <c r="R25" i="3"/>
  <c r="F25" i="3" s="1"/>
  <c r="R24" i="3"/>
  <c r="F24" i="3" s="1"/>
  <c r="R23" i="3"/>
  <c r="F23" i="3" s="1"/>
  <c r="R22" i="3"/>
  <c r="F22" i="3" s="1"/>
  <c r="R21" i="3"/>
  <c r="F21" i="3" s="1"/>
  <c r="R20" i="3"/>
  <c r="F20" i="3" s="1"/>
  <c r="R19" i="3"/>
  <c r="F19" i="3" s="1"/>
  <c r="R18" i="3"/>
  <c r="F18" i="3" s="1"/>
  <c r="R17" i="3"/>
  <c r="F17" i="3" s="1"/>
  <c r="R16" i="3"/>
  <c r="F16" i="3" s="1"/>
  <c r="R15" i="3"/>
  <c r="F15" i="3" s="1"/>
  <c r="R14" i="3"/>
  <c r="F14" i="3" s="1"/>
  <c r="R13" i="3"/>
  <c r="F13" i="3" s="1"/>
  <c r="R12" i="3"/>
  <c r="F12" i="3" s="1"/>
  <c r="R11" i="3"/>
  <c r="F11" i="3" s="1"/>
  <c r="F6" i="3" s="1"/>
  <c r="O30" i="3"/>
  <c r="E30" i="3" s="1"/>
  <c r="O29" i="3"/>
  <c r="E29" i="3" s="1"/>
  <c r="O28" i="3"/>
  <c r="E28" i="3" s="1"/>
  <c r="O27" i="3"/>
  <c r="E27" i="3" s="1"/>
  <c r="O26" i="3"/>
  <c r="E26" i="3" s="1"/>
  <c r="O25" i="3"/>
  <c r="E25" i="3" s="1"/>
  <c r="O24" i="3"/>
  <c r="E24" i="3" s="1"/>
  <c r="O23" i="3"/>
  <c r="E23" i="3" s="1"/>
  <c r="O22" i="3"/>
  <c r="E22" i="3" s="1"/>
  <c r="O21" i="3"/>
  <c r="E21" i="3" s="1"/>
  <c r="O20" i="3"/>
  <c r="E20" i="3" s="1"/>
  <c r="O19" i="3"/>
  <c r="E19" i="3" s="1"/>
  <c r="O18" i="3"/>
  <c r="E18" i="3" s="1"/>
  <c r="O17" i="3"/>
  <c r="E17" i="3" s="1"/>
  <c r="O16" i="3"/>
  <c r="E16" i="3" s="1"/>
  <c r="O15" i="3"/>
  <c r="E15" i="3" s="1"/>
  <c r="O14" i="3"/>
  <c r="E14" i="3" s="1"/>
  <c r="O13" i="3"/>
  <c r="E13" i="3" s="1"/>
  <c r="O12" i="3"/>
  <c r="E12" i="3" s="1"/>
  <c r="O11" i="3"/>
  <c r="E11" i="3" s="1"/>
  <c r="E6" i="3" s="1"/>
  <c r="M18" i="2"/>
  <c r="P18" i="2" s="1"/>
  <c r="M21" i="2"/>
  <c r="P21" i="2" s="1"/>
  <c r="E21" i="2" s="1"/>
  <c r="E19" i="10" l="1"/>
  <c r="C21" i="3" s="1"/>
  <c r="O8" i="9"/>
  <c r="S12" i="9" s="1"/>
  <c r="S13" i="9" s="1"/>
  <c r="S15" i="9" s="1"/>
  <c r="C11" i="2"/>
  <c r="E8" i="9" s="1"/>
  <c r="C28" i="2"/>
  <c r="S11" i="6"/>
  <c r="S13" i="6" s="1"/>
  <c r="F21" i="2"/>
  <c r="F4" i="2"/>
  <c r="H4" i="6" s="1"/>
  <c r="H5" i="6" s="1"/>
  <c r="H6" i="6" s="1"/>
  <c r="H8" i="6" s="1"/>
  <c r="I8" i="6" s="1"/>
  <c r="E31" i="2"/>
  <c r="X11" i="6" s="1"/>
  <c r="X13" i="6" s="1"/>
  <c r="D31" i="2"/>
  <c r="D32" i="2"/>
  <c r="E32" i="2"/>
  <c r="E17" i="2"/>
  <c r="O11" i="6" s="1"/>
  <c r="O13" i="6" s="1"/>
  <c r="P20" i="2"/>
  <c r="E20" i="2" s="1"/>
  <c r="E20" i="10" l="1"/>
  <c r="C22" i="3" s="1"/>
  <c r="E10" i="9"/>
  <c r="J12" i="9"/>
  <c r="J13" i="9" s="1"/>
  <c r="J15" i="9" s="1"/>
  <c r="O10" i="9"/>
  <c r="AH6" i="8"/>
  <c r="X12" i="6"/>
  <c r="E19" i="2"/>
  <c r="R11" i="6"/>
  <c r="R13" i="6" s="1"/>
  <c r="F20" i="2"/>
  <c r="O14" i="6"/>
  <c r="O15" i="6" s="1"/>
  <c r="BG20" i="8" s="1"/>
  <c r="P11" i="6"/>
  <c r="P13" i="6" s="1"/>
  <c r="F18" i="2"/>
  <c r="S14" i="6"/>
  <c r="S15" i="6" s="1"/>
  <c r="BB20" i="8" s="1"/>
  <c r="BB16" i="8"/>
  <c r="S12" i="6"/>
  <c r="Y11" i="6"/>
  <c r="Y13" i="6" s="1"/>
  <c r="Y9" i="6"/>
  <c r="F32" i="2"/>
  <c r="O12" i="6"/>
  <c r="BG16" i="8" s="1"/>
  <c r="X9" i="6"/>
  <c r="X14" i="6" s="1"/>
  <c r="X15" i="6" s="1"/>
  <c r="AH10" i="8" s="1"/>
  <c r="F31" i="2"/>
  <c r="O33" i="2"/>
  <c r="P33" i="2" s="1"/>
  <c r="D33" i="2" s="1"/>
  <c r="F17" i="2"/>
  <c r="H10" i="6"/>
  <c r="BQ7" i="8" s="1"/>
  <c r="E21" i="10" l="1"/>
  <c r="C23" i="3" s="1"/>
  <c r="F13" i="9"/>
  <c r="BO11" i="8" s="1"/>
  <c r="F15" i="9"/>
  <c r="BO13" i="8" s="1"/>
  <c r="F23" i="9"/>
  <c r="BO21" i="8" s="1"/>
  <c r="F14" i="9"/>
  <c r="BO12" i="8" s="1"/>
  <c r="F16" i="9"/>
  <c r="BO14" i="8" s="1"/>
  <c r="F18" i="9"/>
  <c r="BO16" i="8" s="1"/>
  <c r="F20" i="9"/>
  <c r="BO18" i="8" s="1"/>
  <c r="F22" i="9"/>
  <c r="BO20" i="8" s="1"/>
  <c r="F24" i="9"/>
  <c r="BO22" i="8" s="1"/>
  <c r="F26" i="9"/>
  <c r="BO24" i="8" s="1"/>
  <c r="F17" i="9"/>
  <c r="BO15" i="8" s="1"/>
  <c r="F19" i="9"/>
  <c r="BO17" i="8" s="1"/>
  <c r="F21" i="9"/>
  <c r="BO19" i="8" s="1"/>
  <c r="F25" i="9"/>
  <c r="BO23" i="8" s="1"/>
  <c r="P13" i="9"/>
  <c r="R10" i="8" s="1"/>
  <c r="P21" i="9"/>
  <c r="R18" i="8" s="1"/>
  <c r="P19" i="9"/>
  <c r="R16" i="8" s="1"/>
  <c r="P17" i="9"/>
  <c r="R14" i="8" s="1"/>
  <c r="P15" i="9"/>
  <c r="R12" i="8" s="1"/>
  <c r="P12" i="9"/>
  <c r="R9" i="8" s="1"/>
  <c r="P20" i="9"/>
  <c r="R17" i="8" s="1"/>
  <c r="P18" i="9"/>
  <c r="R15" i="8" s="1"/>
  <c r="P16" i="9"/>
  <c r="R13" i="8" s="1"/>
  <c r="P14" i="9"/>
  <c r="R11" i="8" s="1"/>
  <c r="F12" i="9"/>
  <c r="BO10" i="8" s="1"/>
  <c r="Y14" i="6"/>
  <c r="Y15" i="6" s="1"/>
  <c r="Z10" i="8" s="1"/>
  <c r="BF16" i="8"/>
  <c r="P14" i="6"/>
  <c r="P15" i="6" s="1"/>
  <c r="BF20" i="8" s="1"/>
  <c r="P12" i="6"/>
  <c r="BC16" i="8"/>
  <c r="R12" i="6"/>
  <c r="R14" i="6"/>
  <c r="R15" i="6" s="1"/>
  <c r="BC20" i="8" s="1"/>
  <c r="Y12" i="6"/>
  <c r="Z6" i="8"/>
  <c r="Q11" i="6"/>
  <c r="Q13" i="6" s="1"/>
  <c r="F19" i="2"/>
  <c r="Z9" i="6"/>
  <c r="Y10" i="6"/>
  <c r="Z3" i="8" s="1"/>
  <c r="X10" i="6"/>
  <c r="AH3" i="8" s="1"/>
  <c r="Q33" i="2"/>
  <c r="Z11" i="6" s="1"/>
  <c r="Z13" i="6" s="1"/>
  <c r="BQ34" i="8"/>
  <c r="E22" i="10" l="1"/>
  <c r="C24" i="3" s="1"/>
  <c r="Z14" i="6"/>
  <c r="Z15" i="6" s="1"/>
  <c r="W10" i="8" s="1"/>
  <c r="BD16" i="8"/>
  <c r="Q12" i="6"/>
  <c r="Q14" i="6"/>
  <c r="Q15" i="6" s="1"/>
  <c r="BD20" i="8" s="1"/>
  <c r="Z12" i="6"/>
  <c r="W6" i="8"/>
  <c r="Z10" i="6"/>
  <c r="W3" i="8" s="1"/>
  <c r="F33" i="2"/>
  <c r="E23" i="10" l="1"/>
  <c r="C25" i="3" s="1"/>
  <c r="E24" i="10" l="1"/>
  <c r="C26" i="3" s="1"/>
  <c r="E25" i="10" l="1"/>
  <c r="C27" i="3" s="1"/>
  <c r="G27" i="10" l="1"/>
  <c r="E26" i="10"/>
  <c r="C28" i="3" s="1"/>
  <c r="G28" i="10" l="1"/>
  <c r="E27" i="10"/>
  <c r="C29" i="3" s="1"/>
  <c r="G29" i="10" l="1"/>
  <c r="E28" i="10"/>
  <c r="C30" i="3" s="1"/>
  <c r="G30" i="10" l="1"/>
  <c r="E29" i="10"/>
  <c r="C31" i="3" s="1"/>
  <c r="G31" i="10" l="1"/>
  <c r="E30" i="10"/>
  <c r="C32" i="3" s="1"/>
  <c r="G32" i="10" l="1"/>
  <c r="E31" i="10"/>
  <c r="C33" i="3" s="1"/>
  <c r="G33" i="10" l="1"/>
  <c r="E32" i="10"/>
  <c r="C34" i="3" s="1"/>
  <c r="G34" i="10" l="1"/>
  <c r="E33" i="10"/>
  <c r="C35" i="3" s="1"/>
  <c r="G35" i="10" l="1"/>
  <c r="E34" i="10"/>
  <c r="C36" i="3" s="1"/>
  <c r="G36" i="10" l="1"/>
  <c r="E35" i="10"/>
  <c r="C37" i="3" s="1"/>
  <c r="G37" i="10" l="1"/>
  <c r="E36" i="10"/>
  <c r="C38" i="3" s="1"/>
  <c r="G38" i="10" l="1"/>
  <c r="E37" i="10"/>
  <c r="C39" i="3" s="1"/>
  <c r="G39" i="10" l="1"/>
  <c r="E38" i="10"/>
  <c r="C40" i="3" s="1"/>
  <c r="G40" i="10" l="1"/>
  <c r="E39" i="10"/>
  <c r="C41" i="3" s="1"/>
  <c r="G41" i="10" l="1"/>
  <c r="E40" i="10"/>
  <c r="C42" i="3" s="1"/>
  <c r="G42" i="10" l="1"/>
  <c r="E41" i="10"/>
  <c r="C43" i="3" s="1"/>
  <c r="G43" i="10" l="1"/>
  <c r="E43" i="10" s="1"/>
  <c r="E42" i="10"/>
  <c r="C44" i="3" s="1"/>
  <c r="C45" i="3" l="1"/>
</calcChain>
</file>

<file path=xl/sharedStrings.xml><?xml version="1.0" encoding="utf-8"?>
<sst xmlns="http://schemas.openxmlformats.org/spreadsheetml/2006/main" count="514" uniqueCount="310">
  <si>
    <t>初詣</t>
    <rPh sb="0" eb="2">
      <t>ハツモウデ</t>
    </rPh>
    <phoneticPr fontId="1"/>
  </si>
  <si>
    <t>どんど焼き</t>
    <rPh sb="3" eb="4">
      <t>ヤ</t>
    </rPh>
    <phoneticPr fontId="1"/>
  </si>
  <si>
    <t>八阪神社祭</t>
    <rPh sb="0" eb="2">
      <t>ヤサカ</t>
    </rPh>
    <rPh sb="2" eb="4">
      <t>ジンジャ</t>
    </rPh>
    <rPh sb="4" eb="5">
      <t>サイ</t>
    </rPh>
    <phoneticPr fontId="1"/>
  </si>
  <si>
    <t>芝づくり</t>
    <rPh sb="0" eb="1">
      <t>シバ</t>
    </rPh>
    <phoneticPr fontId="1"/>
  </si>
  <si>
    <t>住吉神社祭</t>
    <rPh sb="0" eb="2">
      <t>スミヨシ</t>
    </rPh>
    <rPh sb="2" eb="4">
      <t>ジンジャ</t>
    </rPh>
    <rPh sb="4" eb="5">
      <t>サイ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</si>
  <si>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</si>
  <si>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</si>
  <si>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</si>
  <si>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10月13日は</t>
    <rPh sb="2" eb="3">
      <t>ガツ</t>
    </rPh>
    <rPh sb="5" eb="6">
      <t>ニチ</t>
    </rPh>
    <phoneticPr fontId="1"/>
  </si>
  <si>
    <t>7月1日は</t>
    <rPh sb="1" eb="2">
      <t>ガツ</t>
    </rPh>
    <rPh sb="3" eb="4">
      <t>ニチ</t>
    </rPh>
    <phoneticPr fontId="1"/>
  </si>
  <si>
    <t>第1日曜日は</t>
    <rPh sb="0" eb="1">
      <t>ダイ</t>
    </rPh>
    <rPh sb="2" eb="5">
      <t>ニチヨウビ</t>
    </rPh>
    <phoneticPr fontId="1"/>
  </si>
  <si>
    <t>第3日曜日は</t>
    <rPh sb="0" eb="1">
      <t>ダイ</t>
    </rPh>
    <rPh sb="2" eb="5">
      <t>ニチヨウビ</t>
    </rPh>
    <phoneticPr fontId="1"/>
  </si>
  <si>
    <t>近い日曜日は</t>
    <rPh sb="0" eb="1">
      <t>チカ</t>
    </rPh>
    <rPh sb="2" eb="5">
      <t>ニチヨウビ</t>
    </rPh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</si>
  <si>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</si>
  <si>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</si>
  <si>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当屋</t>
    <rPh sb="0" eb="2">
      <t>トウヤ</t>
    </rPh>
    <phoneticPr fontId="1"/>
  </si>
  <si>
    <t>北名・峰・天神丁</t>
  </si>
  <si>
    <t>栄・中</t>
  </si>
  <si>
    <t>城</t>
  </si>
  <si>
    <t>橋の谷・聖野</t>
  </si>
  <si>
    <t>中</t>
  </si>
  <si>
    <t>大西</t>
  </si>
  <si>
    <t>三好橋</t>
  </si>
  <si>
    <t>橋の谷</t>
  </si>
  <si>
    <t>聖野</t>
  </si>
  <si>
    <t>栄</t>
  </si>
  <si>
    <t>今年度の当屋は</t>
    <rPh sb="0" eb="3">
      <t>コンネンド</t>
    </rPh>
    <rPh sb="4" eb="6">
      <t>トウヤ</t>
    </rPh>
    <phoneticPr fontId="1"/>
  </si>
  <si>
    <t>自治会</t>
    <rPh sb="0" eb="3">
      <t>ジチカイ</t>
    </rPh>
    <phoneticPr fontId="1"/>
  </si>
  <si>
    <t>－</t>
    <phoneticPr fontId="1"/>
  </si>
  <si>
    <t xml:space="preserve"> 第3日曜日</t>
    <rPh sb="1" eb="2">
      <t>ダイ</t>
    </rPh>
    <rPh sb="3" eb="6">
      <t>ニチヨウビ</t>
    </rPh>
    <phoneticPr fontId="1"/>
  </si>
  <si>
    <t xml:space="preserve"> 第1日曜日</t>
    <rPh sb="1" eb="2">
      <t>ダイ</t>
    </rPh>
    <rPh sb="3" eb="6">
      <t>ニチヨウビ</t>
    </rPh>
    <phoneticPr fontId="1"/>
  </si>
  <si>
    <t>今年の当番は</t>
    <rPh sb="0" eb="2">
      <t>コトシ</t>
    </rPh>
    <rPh sb="3" eb="5">
      <t>トウバン</t>
    </rPh>
    <phoneticPr fontId="1"/>
  </si>
  <si>
    <t>当番</t>
    <rPh sb="0" eb="2">
      <t>トウバン</t>
    </rPh>
    <phoneticPr fontId="1"/>
  </si>
  <si>
    <t>社日</t>
    <rPh sb="0" eb="2">
      <t>シャジツ</t>
    </rPh>
    <phoneticPr fontId="1"/>
  </si>
  <si>
    <t>祈祷月日</t>
    <rPh sb="0" eb="2">
      <t>キトウ</t>
    </rPh>
    <rPh sb="2" eb="4">
      <t>ガッピ</t>
    </rPh>
    <phoneticPr fontId="1"/>
  </si>
  <si>
    <t>夏月</t>
    <rPh sb="0" eb="1">
      <t>ナツ</t>
    </rPh>
    <rPh sb="1" eb="2">
      <t>ツキ</t>
    </rPh>
    <phoneticPr fontId="1"/>
  </si>
  <si>
    <t>夏日</t>
    <rPh sb="0" eb="1">
      <t>ナツ</t>
    </rPh>
    <rPh sb="1" eb="2">
      <t>ヒ</t>
    </rPh>
    <phoneticPr fontId="1"/>
  </si>
  <si>
    <t>秋月</t>
    <rPh sb="0" eb="1">
      <t>アキ</t>
    </rPh>
    <rPh sb="1" eb="2">
      <t>ツキ</t>
    </rPh>
    <phoneticPr fontId="1"/>
  </si>
  <si>
    <t>秋日</t>
    <rPh sb="0" eb="1">
      <t>アキ</t>
    </rPh>
    <rPh sb="1" eb="2">
      <t>ヒ</t>
    </rPh>
    <phoneticPr fontId="1"/>
  </si>
  <si>
    <t>八幡神社</t>
    <rPh sb="0" eb="2">
      <t>ハチマン</t>
    </rPh>
    <rPh sb="2" eb="4">
      <t>ジンジャ</t>
    </rPh>
    <phoneticPr fontId="1"/>
  </si>
  <si>
    <t>旧８月16日の翌日</t>
    <rPh sb="0" eb="1">
      <t>キュウ</t>
    </rPh>
    <rPh sb="2" eb="3">
      <t>ガツ</t>
    </rPh>
    <rPh sb="5" eb="6">
      <t>ニチ</t>
    </rPh>
    <rPh sb="7" eb="9">
      <t>ヨクジツ</t>
    </rPh>
    <phoneticPr fontId="1"/>
  </si>
  <si>
    <t>夏祭</t>
    <rPh sb="0" eb="1">
      <t>ナツ</t>
    </rPh>
    <rPh sb="1" eb="2">
      <t>マツ</t>
    </rPh>
    <phoneticPr fontId="1"/>
  </si>
  <si>
    <t>末</t>
    <rPh sb="0" eb="1">
      <t>マツ</t>
    </rPh>
    <phoneticPr fontId="1"/>
  </si>
  <si>
    <t>当屋自治会</t>
    <rPh sb="0" eb="2">
      <t>トウヤ</t>
    </rPh>
    <rPh sb="2" eb="5">
      <t>ジチカイ</t>
    </rPh>
    <phoneticPr fontId="1"/>
  </si>
  <si>
    <t>夏祈祷</t>
    <rPh sb="0" eb="1">
      <t>ナツ</t>
    </rPh>
    <rPh sb="1" eb="3">
      <t>キトウ</t>
    </rPh>
    <phoneticPr fontId="1"/>
  </si>
  <si>
    <t>秋祈祷</t>
    <rPh sb="0" eb="1">
      <t>アキ</t>
    </rPh>
    <rPh sb="1" eb="3">
      <t>キトウ</t>
    </rPh>
    <phoneticPr fontId="1"/>
  </si>
  <si>
    <t>一</t>
    <rPh sb="0" eb="1">
      <t>イチ</t>
    </rPh>
    <phoneticPr fontId="1"/>
  </si>
  <si>
    <t>二二</t>
    <rPh sb="0" eb="1">
      <t>ニ</t>
    </rPh>
    <rPh sb="1" eb="2">
      <t>ニ</t>
    </rPh>
    <phoneticPr fontId="1"/>
  </si>
  <si>
    <t>数</t>
    <rPh sb="0" eb="1">
      <t>スウ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</si>
  <si>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</si>
  <si>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</si>
  <si>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</si>
  <si>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</si>
  <si>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</si>
  <si>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</si>
  <si>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九</t>
    <rPh sb="0" eb="1">
      <t>キュウ</t>
    </rPh>
    <phoneticPr fontId="1"/>
  </si>
  <si>
    <t>十</t>
    <rPh sb="0" eb="1">
      <t>ジュウ</t>
    </rPh>
    <phoneticPr fontId="1"/>
  </si>
  <si>
    <t>十一</t>
    <rPh sb="0" eb="1">
      <t>ジュウ</t>
    </rPh>
    <rPh sb="1" eb="2">
      <t>イチ</t>
    </rPh>
    <phoneticPr fontId="1"/>
  </si>
  <si>
    <t>十二</t>
    <rPh sb="0" eb="1">
      <t>ジュウ</t>
    </rPh>
    <rPh sb="1" eb="2">
      <t>ニ</t>
    </rPh>
    <phoneticPr fontId="1"/>
  </si>
  <si>
    <t>十三</t>
    <rPh sb="0" eb="1">
      <t>ジュウ</t>
    </rPh>
    <rPh sb="1" eb="2">
      <t>サン</t>
    </rPh>
    <phoneticPr fontId="1"/>
  </si>
  <si>
    <t>十四</t>
    <rPh sb="0" eb="1">
      <t>ジュウ</t>
    </rPh>
    <rPh sb="1" eb="2">
      <t>ヨン</t>
    </rPh>
    <phoneticPr fontId="1"/>
  </si>
  <si>
    <t>十五</t>
    <rPh sb="0" eb="1">
      <t>ジュウ</t>
    </rPh>
    <rPh sb="1" eb="2">
      <t>ゴ</t>
    </rPh>
    <phoneticPr fontId="1"/>
  </si>
  <si>
    <t>十六</t>
    <rPh sb="0" eb="1">
      <t>ジュウ</t>
    </rPh>
    <rPh sb="1" eb="2">
      <t>ロク</t>
    </rPh>
    <phoneticPr fontId="1"/>
  </si>
  <si>
    <t>十七</t>
    <rPh sb="0" eb="1">
      <t>ジュウ</t>
    </rPh>
    <rPh sb="1" eb="2">
      <t>ナナ</t>
    </rPh>
    <phoneticPr fontId="1"/>
  </si>
  <si>
    <t>十八</t>
    <rPh sb="0" eb="1">
      <t>ジュウ</t>
    </rPh>
    <rPh sb="1" eb="2">
      <t>ハチ</t>
    </rPh>
    <phoneticPr fontId="1"/>
  </si>
  <si>
    <t>十九</t>
    <rPh sb="0" eb="1">
      <t>ジュウ</t>
    </rPh>
    <rPh sb="1" eb="2">
      <t>キュウ</t>
    </rPh>
    <phoneticPr fontId="1"/>
  </si>
  <si>
    <t>二十</t>
    <rPh sb="0" eb="1">
      <t>ニ</t>
    </rPh>
    <rPh sb="1" eb="2">
      <t>ジュウ</t>
    </rPh>
    <phoneticPr fontId="1"/>
  </si>
  <si>
    <t>二一</t>
    <rPh sb="0" eb="1">
      <t>ニ</t>
    </rPh>
    <rPh sb="1" eb="2">
      <t>イチ</t>
    </rPh>
    <phoneticPr fontId="1"/>
  </si>
  <si>
    <t>二三</t>
    <rPh sb="0" eb="1">
      <t>ニ</t>
    </rPh>
    <rPh sb="1" eb="2">
      <t>サン</t>
    </rPh>
    <phoneticPr fontId="1"/>
  </si>
  <si>
    <t>二四</t>
    <rPh sb="0" eb="1">
      <t>ニ</t>
    </rPh>
    <rPh sb="1" eb="2">
      <t>ヨン</t>
    </rPh>
    <phoneticPr fontId="1"/>
  </si>
  <si>
    <t>二五</t>
    <rPh sb="0" eb="1">
      <t>ニ</t>
    </rPh>
    <rPh sb="1" eb="2">
      <t>ゴ</t>
    </rPh>
    <phoneticPr fontId="1"/>
  </si>
  <si>
    <t>二六</t>
    <rPh sb="0" eb="1">
      <t>ニ</t>
    </rPh>
    <rPh sb="1" eb="2">
      <t>ロク</t>
    </rPh>
    <phoneticPr fontId="1"/>
  </si>
  <si>
    <t>二七</t>
    <rPh sb="0" eb="1">
      <t>ニ</t>
    </rPh>
    <rPh sb="1" eb="2">
      <t>ナナ</t>
    </rPh>
    <phoneticPr fontId="1"/>
  </si>
  <si>
    <t>二八</t>
    <rPh sb="0" eb="1">
      <t>ニ</t>
    </rPh>
    <rPh sb="1" eb="2">
      <t>ハチ</t>
    </rPh>
    <phoneticPr fontId="1"/>
  </si>
  <si>
    <t>二九</t>
    <rPh sb="0" eb="1">
      <t>ニ</t>
    </rPh>
    <rPh sb="1" eb="2">
      <t>キュウ</t>
    </rPh>
    <phoneticPr fontId="1"/>
  </si>
  <si>
    <t>三十</t>
    <rPh sb="0" eb="1">
      <t>サン</t>
    </rPh>
    <rPh sb="1" eb="2">
      <t>ジュウ</t>
    </rPh>
    <phoneticPr fontId="1"/>
  </si>
  <si>
    <t>三一</t>
    <rPh sb="0" eb="1">
      <t>サン</t>
    </rPh>
    <rPh sb="1" eb="2">
      <t>イチ</t>
    </rPh>
    <phoneticPr fontId="1"/>
  </si>
  <si>
    <t>四</t>
    <rPh sb="0" eb="1">
      <t>ヨン</t>
    </rPh>
    <phoneticPr fontId="1"/>
  </si>
  <si>
    <t>百々射手祭</t>
    <rPh sb="0" eb="4">
      <t>モモテ</t>
    </rPh>
    <rPh sb="4" eb="5">
      <t>サイ</t>
    </rPh>
    <phoneticPr fontId="1"/>
  </si>
  <si>
    <t>地神祭</t>
    <rPh sb="0" eb="2">
      <t>チジン</t>
    </rPh>
    <rPh sb="2" eb="3">
      <t>サイ</t>
    </rPh>
    <phoneticPr fontId="1"/>
  </si>
  <si>
    <t>秋季大祭</t>
    <rPh sb="0" eb="2">
      <t>シュウキ</t>
    </rPh>
    <rPh sb="2" eb="3">
      <t>ダイ</t>
    </rPh>
    <rPh sb="3" eb="4">
      <t>サイ</t>
    </rPh>
    <phoneticPr fontId="1"/>
  </si>
  <si>
    <t>年末清掃及び</t>
    <rPh sb="0" eb="2">
      <t>ネンマツ</t>
    </rPh>
    <rPh sb="2" eb="4">
      <t>セイソウ</t>
    </rPh>
    <rPh sb="4" eb="5">
      <t>オヨ</t>
    </rPh>
    <phoneticPr fontId="1"/>
  </si>
  <si>
    <t>（左義長）</t>
    <rPh sb="1" eb="4">
      <t>サギチョウ</t>
    </rPh>
    <phoneticPr fontId="1"/>
  </si>
  <si>
    <t>注連縄・門松等境内で焼却（午前六時より十時まで）</t>
    <rPh sb="0" eb="3">
      <t>シメナワ</t>
    </rPh>
    <rPh sb="4" eb="6">
      <t>カドマツ</t>
    </rPh>
    <rPh sb="6" eb="7">
      <t>ナド</t>
    </rPh>
    <rPh sb="7" eb="9">
      <t>ケイダイ</t>
    </rPh>
    <rPh sb="10" eb="12">
      <t>ショウキャク</t>
    </rPh>
    <rPh sb="13" eb="15">
      <t>ゴゼン</t>
    </rPh>
    <rPh sb="15" eb="17">
      <t>ロクジ</t>
    </rPh>
    <rPh sb="19" eb="21">
      <t>ジュウジ</t>
    </rPh>
    <phoneticPr fontId="1"/>
  </si>
  <si>
    <t>零時より　三十一日二十一時　総代全員出仕</t>
    <rPh sb="0" eb="2">
      <t>レイジ</t>
    </rPh>
    <rPh sb="5" eb="6">
      <t>サン</t>
    </rPh>
    <rPh sb="6" eb="7">
      <t>ジュウ</t>
    </rPh>
    <rPh sb="7" eb="8">
      <t>イチ</t>
    </rPh>
    <rPh sb="8" eb="9">
      <t>ニチ</t>
    </rPh>
    <rPh sb="9" eb="10">
      <t>ニ</t>
    </rPh>
    <rPh sb="10" eb="11">
      <t>ジュウ</t>
    </rPh>
    <rPh sb="11" eb="12">
      <t>イチ</t>
    </rPh>
    <rPh sb="12" eb="13">
      <t>ジ</t>
    </rPh>
    <rPh sb="14" eb="16">
      <t>ソウダイ</t>
    </rPh>
    <rPh sb="16" eb="18">
      <t>ゼンイン</t>
    </rPh>
    <rPh sb="18" eb="20">
      <t>シュッシ</t>
    </rPh>
    <phoneticPr fontId="1"/>
  </si>
  <si>
    <t>弓射行事（十二時三十分予定）総代全員出仕</t>
    <rPh sb="0" eb="1">
      <t>ユミ</t>
    </rPh>
    <rPh sb="1" eb="2">
      <t>イ</t>
    </rPh>
    <rPh sb="2" eb="4">
      <t>ギョウジ</t>
    </rPh>
    <rPh sb="5" eb="6">
      <t>ジュウ</t>
    </rPh>
    <rPh sb="6" eb="7">
      <t>ニ</t>
    </rPh>
    <rPh sb="7" eb="8">
      <t>ジ</t>
    </rPh>
    <rPh sb="8" eb="9">
      <t>サン</t>
    </rPh>
    <rPh sb="9" eb="10">
      <t>ジュウ</t>
    </rPh>
    <rPh sb="10" eb="11">
      <t>フン</t>
    </rPh>
    <rPh sb="11" eb="13">
      <t>ヨテイ</t>
    </rPh>
    <rPh sb="14" eb="16">
      <t>ソウダイ</t>
    </rPh>
    <rPh sb="16" eb="18">
      <t>ゼンイン</t>
    </rPh>
    <rPh sb="18" eb="20">
      <t>シュッシ</t>
    </rPh>
    <phoneticPr fontId="1"/>
  </si>
  <si>
    <t>宵宮神事（十九時三十分予定）総代全員出仕</t>
    <rPh sb="0" eb="1">
      <t>ヨイ</t>
    </rPh>
    <rPh sb="1" eb="2">
      <t>ミヤ</t>
    </rPh>
    <rPh sb="2" eb="4">
      <t>シンジ</t>
    </rPh>
    <rPh sb="5" eb="6">
      <t>ジュウ</t>
    </rPh>
    <rPh sb="6" eb="7">
      <t>キュウ</t>
    </rPh>
    <rPh sb="7" eb="8">
      <t>ジ</t>
    </rPh>
    <rPh sb="8" eb="9">
      <t>サン</t>
    </rPh>
    <rPh sb="9" eb="10">
      <t>ジュウ</t>
    </rPh>
    <rPh sb="10" eb="11">
      <t>フン</t>
    </rPh>
    <rPh sb="11" eb="13">
      <t>ヨテイ</t>
    </rPh>
    <rPh sb="14" eb="16">
      <t>ソウダイ</t>
    </rPh>
    <rPh sb="16" eb="18">
      <t>ゼンイン</t>
    </rPh>
    <rPh sb="18" eb="20">
      <t>シュッシ</t>
    </rPh>
    <phoneticPr fontId="1"/>
  </si>
  <si>
    <t>十月十三日を基準として近い日曜日</t>
    <rPh sb="0" eb="1">
      <t>ジュウ</t>
    </rPh>
    <rPh sb="1" eb="2">
      <t>ツキ</t>
    </rPh>
    <rPh sb="2" eb="3">
      <t>ジュウ</t>
    </rPh>
    <rPh sb="3" eb="4">
      <t>サン</t>
    </rPh>
    <rPh sb="4" eb="5">
      <t>ニチ</t>
    </rPh>
    <rPh sb="6" eb="8">
      <t>キジュン</t>
    </rPh>
    <rPh sb="11" eb="12">
      <t>チカ</t>
    </rPh>
    <rPh sb="13" eb="16">
      <t>ニチヨウビ</t>
    </rPh>
    <phoneticPr fontId="1"/>
  </si>
  <si>
    <t>神輿渡御（十二時〇〇分予定）</t>
    <rPh sb="0" eb="2">
      <t>ミコシ</t>
    </rPh>
    <rPh sb="2" eb="4">
      <t>トギョ</t>
    </rPh>
    <rPh sb="5" eb="6">
      <t>ジュウ</t>
    </rPh>
    <rPh sb="6" eb="8">
      <t>ニジ</t>
    </rPh>
    <rPh sb="10" eb="11">
      <t>フン</t>
    </rPh>
    <rPh sb="11" eb="13">
      <t>ヨテイ</t>
    </rPh>
    <phoneticPr fontId="1"/>
  </si>
  <si>
    <t>子供すもうを行う　八時三十分　総代全員出仕</t>
    <rPh sb="0" eb="2">
      <t>コドモ</t>
    </rPh>
    <rPh sb="6" eb="7">
      <t>オコナ</t>
    </rPh>
    <rPh sb="9" eb="11">
      <t>ハチジ</t>
    </rPh>
    <rPh sb="11" eb="12">
      <t>サン</t>
    </rPh>
    <rPh sb="12" eb="13">
      <t>ジュウ</t>
    </rPh>
    <rPh sb="13" eb="14">
      <t>フン</t>
    </rPh>
    <rPh sb="15" eb="17">
      <t>ソウダイ</t>
    </rPh>
    <rPh sb="17" eb="19">
      <t>ゼンイン</t>
    </rPh>
    <rPh sb="19" eb="21">
      <t>シュッシ</t>
    </rPh>
    <phoneticPr fontId="1"/>
  </si>
  <si>
    <t>当屋自治会　子供すもうを行う</t>
    <rPh sb="0" eb="2">
      <t>トウヤ</t>
    </rPh>
    <rPh sb="2" eb="4">
      <t>ジチ</t>
    </rPh>
    <rPh sb="4" eb="5">
      <t>カイ</t>
    </rPh>
    <rPh sb="6" eb="8">
      <t>コドモ</t>
    </rPh>
    <rPh sb="12" eb="13">
      <t>オコナ</t>
    </rPh>
    <phoneticPr fontId="1"/>
  </si>
  <si>
    <t>行　事　名</t>
    <rPh sb="0" eb="1">
      <t>ギョウ</t>
    </rPh>
    <rPh sb="2" eb="3">
      <t>コト</t>
    </rPh>
    <rPh sb="4" eb="5">
      <t>ナ</t>
    </rPh>
    <phoneticPr fontId="1"/>
  </si>
  <si>
    <t xml:space="preserve">      日 時 及 び 行 事 の 内 容</t>
    <rPh sb="6" eb="7">
      <t>ニチ</t>
    </rPh>
    <rPh sb="8" eb="9">
      <t>ジ</t>
    </rPh>
    <rPh sb="10" eb="11">
      <t>オヨ</t>
    </rPh>
    <rPh sb="14" eb="15">
      <t>ギョウ</t>
    </rPh>
    <rPh sb="16" eb="17">
      <t>コト</t>
    </rPh>
    <rPh sb="20" eb="21">
      <t>ナイ</t>
    </rPh>
    <rPh sb="22" eb="23">
      <t>カタチ</t>
    </rPh>
    <phoneticPr fontId="1"/>
  </si>
  <si>
    <t>神社関係の年間行事は次の通りですからよろしくご協力下さい</t>
    <rPh sb="0" eb="2">
      <t>ジンジャ</t>
    </rPh>
    <rPh sb="2" eb="4">
      <t>カンケイ</t>
    </rPh>
    <rPh sb="5" eb="7">
      <t>ネンカン</t>
    </rPh>
    <rPh sb="7" eb="9">
      <t>ギョウジ</t>
    </rPh>
    <rPh sb="10" eb="11">
      <t>ツギ</t>
    </rPh>
    <rPh sb="12" eb="13">
      <t>トオ</t>
    </rPh>
    <rPh sb="23" eb="25">
      <t>キョウリョク</t>
    </rPh>
    <rPh sb="25" eb="26">
      <t>クダ</t>
    </rPh>
    <phoneticPr fontId="1"/>
  </si>
  <si>
    <t>白地八幡神社氏子総代会</t>
    <rPh sb="0" eb="2">
      <t>ハクチ</t>
    </rPh>
    <rPh sb="2" eb="4">
      <t>ハチマン</t>
    </rPh>
    <rPh sb="4" eb="6">
      <t>ジンジャ</t>
    </rPh>
    <rPh sb="6" eb="8">
      <t>ウジコ</t>
    </rPh>
    <rPh sb="8" eb="10">
      <t>ソウダイ</t>
    </rPh>
    <rPh sb="10" eb="11">
      <t>カイ</t>
    </rPh>
    <phoneticPr fontId="1"/>
  </si>
  <si>
    <t>六十八</t>
    <rPh sb="0" eb="2">
      <t>ロクジュウ</t>
    </rPh>
    <rPh sb="2" eb="3">
      <t>ハチ</t>
    </rPh>
    <phoneticPr fontId="1"/>
  </si>
  <si>
    <t>十一</t>
    <rPh sb="0" eb="2">
      <t>ジュウイチ</t>
    </rPh>
    <phoneticPr fontId="1"/>
  </si>
  <si>
    <t>十三</t>
    <rPh sb="0" eb="2">
      <t>ジュウサン</t>
    </rPh>
    <phoneticPr fontId="1"/>
  </si>
  <si>
    <t>十四</t>
    <rPh sb="0" eb="2">
      <t>ジュウヨン</t>
    </rPh>
    <phoneticPr fontId="1"/>
  </si>
  <si>
    <t>十六</t>
    <rPh sb="0" eb="2">
      <t>ジュウロク</t>
    </rPh>
    <phoneticPr fontId="1"/>
  </si>
  <si>
    <t>十七</t>
    <rPh sb="0" eb="2">
      <t>ジュウナナ</t>
    </rPh>
    <phoneticPr fontId="1"/>
  </si>
  <si>
    <t>十八</t>
    <rPh sb="0" eb="2">
      <t>ジュウハチ</t>
    </rPh>
    <phoneticPr fontId="1"/>
  </si>
  <si>
    <t>二十一</t>
    <rPh sb="0" eb="1">
      <t>ニ</t>
    </rPh>
    <rPh sb="1" eb="2">
      <t>ジュウ</t>
    </rPh>
    <rPh sb="2" eb="3">
      <t>イチ</t>
    </rPh>
    <phoneticPr fontId="1"/>
  </si>
  <si>
    <t>二十二</t>
    <rPh sb="0" eb="1">
      <t>ニ</t>
    </rPh>
    <rPh sb="1" eb="2">
      <t>ジュウ</t>
    </rPh>
    <rPh sb="2" eb="3">
      <t>ニ</t>
    </rPh>
    <phoneticPr fontId="1"/>
  </si>
  <si>
    <t>二十三</t>
    <rPh sb="0" eb="1">
      <t>ニ</t>
    </rPh>
    <rPh sb="1" eb="2">
      <t>ジュウ</t>
    </rPh>
    <rPh sb="2" eb="3">
      <t>サン</t>
    </rPh>
    <phoneticPr fontId="1"/>
  </si>
  <si>
    <t>二十四</t>
    <rPh sb="0" eb="1">
      <t>ニ</t>
    </rPh>
    <rPh sb="1" eb="2">
      <t>ジュウ</t>
    </rPh>
    <rPh sb="2" eb="3">
      <t>シ</t>
    </rPh>
    <phoneticPr fontId="1"/>
  </si>
  <si>
    <t>二十五</t>
    <rPh sb="0" eb="1">
      <t>ニ</t>
    </rPh>
    <rPh sb="1" eb="2">
      <t>ジュウ</t>
    </rPh>
    <rPh sb="2" eb="3">
      <t>ゴ</t>
    </rPh>
    <phoneticPr fontId="1"/>
  </si>
  <si>
    <t>二十六</t>
    <rPh sb="0" eb="1">
      <t>ニ</t>
    </rPh>
    <rPh sb="1" eb="2">
      <t>ジュウ</t>
    </rPh>
    <rPh sb="2" eb="3">
      <t>ロク</t>
    </rPh>
    <phoneticPr fontId="1"/>
  </si>
  <si>
    <t>二十七</t>
    <rPh sb="0" eb="1">
      <t>ニ</t>
    </rPh>
    <rPh sb="1" eb="2">
      <t>ジュウ</t>
    </rPh>
    <rPh sb="2" eb="3">
      <t>ナナ</t>
    </rPh>
    <phoneticPr fontId="1"/>
  </si>
  <si>
    <t>二十八</t>
    <rPh sb="0" eb="1">
      <t>ニ</t>
    </rPh>
    <rPh sb="1" eb="2">
      <t>ジュウ</t>
    </rPh>
    <rPh sb="2" eb="3">
      <t>ハチ</t>
    </rPh>
    <phoneticPr fontId="1"/>
  </si>
  <si>
    <t>二十九</t>
    <rPh sb="0" eb="1">
      <t>ニ</t>
    </rPh>
    <rPh sb="1" eb="2">
      <t>ジュウ</t>
    </rPh>
    <rPh sb="2" eb="3">
      <t>キュウ</t>
    </rPh>
    <phoneticPr fontId="1"/>
  </si>
  <si>
    <t>三十一</t>
    <rPh sb="0" eb="1">
      <t>サン</t>
    </rPh>
    <rPh sb="1" eb="2">
      <t>ジュウ</t>
    </rPh>
    <rPh sb="2" eb="3">
      <t>イチ</t>
    </rPh>
    <phoneticPr fontId="1"/>
  </si>
  <si>
    <t>三十二</t>
    <rPh sb="0" eb="1">
      <t>サン</t>
    </rPh>
    <rPh sb="1" eb="2">
      <t>ジュウ</t>
    </rPh>
    <rPh sb="2" eb="3">
      <t>ニ</t>
    </rPh>
    <phoneticPr fontId="1"/>
  </si>
  <si>
    <t>三十三</t>
    <rPh sb="0" eb="1">
      <t>サン</t>
    </rPh>
    <rPh sb="1" eb="2">
      <t>ジュウ</t>
    </rPh>
    <rPh sb="2" eb="3">
      <t>サン</t>
    </rPh>
    <phoneticPr fontId="1"/>
  </si>
  <si>
    <t>三十四</t>
    <rPh sb="0" eb="1">
      <t>サン</t>
    </rPh>
    <rPh sb="1" eb="2">
      <t>ジュウ</t>
    </rPh>
    <rPh sb="2" eb="3">
      <t>ヨン</t>
    </rPh>
    <phoneticPr fontId="1"/>
  </si>
  <si>
    <t>三十五</t>
    <rPh sb="0" eb="1">
      <t>サン</t>
    </rPh>
    <rPh sb="1" eb="2">
      <t>ジュウ</t>
    </rPh>
    <rPh sb="2" eb="3">
      <t>ゴ</t>
    </rPh>
    <phoneticPr fontId="1"/>
  </si>
  <si>
    <t>三十六</t>
    <rPh sb="0" eb="1">
      <t>サン</t>
    </rPh>
    <rPh sb="1" eb="2">
      <t>ジュウ</t>
    </rPh>
    <rPh sb="2" eb="3">
      <t>ロク</t>
    </rPh>
    <phoneticPr fontId="1"/>
  </si>
  <si>
    <t>三十七</t>
    <rPh sb="0" eb="1">
      <t>サン</t>
    </rPh>
    <rPh sb="1" eb="2">
      <t>ジュウ</t>
    </rPh>
    <rPh sb="2" eb="3">
      <t>ナナ</t>
    </rPh>
    <phoneticPr fontId="1"/>
  </si>
  <si>
    <t>三十八</t>
    <rPh sb="0" eb="1">
      <t>サン</t>
    </rPh>
    <rPh sb="1" eb="2">
      <t>ジュウ</t>
    </rPh>
    <rPh sb="2" eb="3">
      <t>ハチ</t>
    </rPh>
    <phoneticPr fontId="1"/>
  </si>
  <si>
    <t>三十九</t>
    <rPh sb="0" eb="1">
      <t>サン</t>
    </rPh>
    <rPh sb="1" eb="2">
      <t>ジュウ</t>
    </rPh>
    <rPh sb="2" eb="3">
      <t>キュウ</t>
    </rPh>
    <phoneticPr fontId="1"/>
  </si>
  <si>
    <t>四十</t>
    <rPh sb="0" eb="2">
      <t>ヨンジュウ</t>
    </rPh>
    <phoneticPr fontId="1"/>
  </si>
  <si>
    <t>四十一</t>
    <rPh sb="0" eb="2">
      <t>ヨンジュウ</t>
    </rPh>
    <rPh sb="2" eb="3">
      <t>イチ</t>
    </rPh>
    <phoneticPr fontId="1"/>
  </si>
  <si>
    <t>四十二</t>
    <rPh sb="0" eb="2">
      <t>ヨンジュウ</t>
    </rPh>
    <rPh sb="2" eb="3">
      <t>ニ</t>
    </rPh>
    <phoneticPr fontId="1"/>
  </si>
  <si>
    <t>四十三</t>
    <rPh sb="0" eb="2">
      <t>ヨンジュウ</t>
    </rPh>
    <rPh sb="2" eb="3">
      <t>サン</t>
    </rPh>
    <phoneticPr fontId="1"/>
  </si>
  <si>
    <t>四十五</t>
    <rPh sb="0" eb="2">
      <t>ヨンジュウ</t>
    </rPh>
    <rPh sb="2" eb="3">
      <t>ゴ</t>
    </rPh>
    <phoneticPr fontId="1"/>
  </si>
  <si>
    <t>四十六</t>
    <rPh sb="0" eb="2">
      <t>ヨンジュウ</t>
    </rPh>
    <rPh sb="2" eb="3">
      <t>ロク</t>
    </rPh>
    <phoneticPr fontId="1"/>
  </si>
  <si>
    <t>四十四</t>
    <rPh sb="0" eb="2">
      <t>ヨンジュウ</t>
    </rPh>
    <rPh sb="2" eb="3">
      <t>ヨン</t>
    </rPh>
    <phoneticPr fontId="1"/>
  </si>
  <si>
    <t>四十七</t>
    <rPh sb="0" eb="2">
      <t>ヨンジュウ</t>
    </rPh>
    <rPh sb="2" eb="3">
      <t>ナナ</t>
    </rPh>
    <phoneticPr fontId="1"/>
  </si>
  <si>
    <t>四十八</t>
    <rPh sb="0" eb="2">
      <t>ヨンジュウ</t>
    </rPh>
    <rPh sb="2" eb="3">
      <t>ハチ</t>
    </rPh>
    <phoneticPr fontId="1"/>
  </si>
  <si>
    <t>四十九</t>
    <rPh sb="0" eb="2">
      <t>ヨンジュウ</t>
    </rPh>
    <rPh sb="2" eb="3">
      <t>キュウ</t>
    </rPh>
    <phoneticPr fontId="1"/>
  </si>
  <si>
    <t>五十</t>
    <rPh sb="0" eb="2">
      <t>ゴジュウ</t>
    </rPh>
    <phoneticPr fontId="1"/>
  </si>
  <si>
    <t>五十一</t>
    <rPh sb="0" eb="2">
      <t>ゴジュウ</t>
    </rPh>
    <rPh sb="2" eb="3">
      <t>イチ</t>
    </rPh>
    <phoneticPr fontId="1"/>
  </si>
  <si>
    <t>五十二</t>
    <rPh sb="0" eb="2">
      <t>ゴジュウ</t>
    </rPh>
    <rPh sb="2" eb="3">
      <t>ニ</t>
    </rPh>
    <phoneticPr fontId="1"/>
  </si>
  <si>
    <t>五十三</t>
    <rPh sb="0" eb="2">
      <t>ゴジュウ</t>
    </rPh>
    <rPh sb="2" eb="3">
      <t>サン</t>
    </rPh>
    <phoneticPr fontId="1"/>
  </si>
  <si>
    <t>五十四</t>
    <rPh sb="0" eb="2">
      <t>ゴジュウ</t>
    </rPh>
    <rPh sb="2" eb="3">
      <t>ヨン</t>
    </rPh>
    <phoneticPr fontId="1"/>
  </si>
  <si>
    <t>五十五</t>
    <rPh sb="0" eb="2">
      <t>ゴジュウ</t>
    </rPh>
    <rPh sb="2" eb="3">
      <t>ゴ</t>
    </rPh>
    <phoneticPr fontId="1"/>
  </si>
  <si>
    <t>五十六</t>
    <rPh sb="0" eb="2">
      <t>ゴジュウ</t>
    </rPh>
    <rPh sb="2" eb="3">
      <t>ロク</t>
    </rPh>
    <phoneticPr fontId="1"/>
  </si>
  <si>
    <t>五十七</t>
    <rPh sb="0" eb="2">
      <t>ゴジュウ</t>
    </rPh>
    <rPh sb="2" eb="3">
      <t>ナナ</t>
    </rPh>
    <phoneticPr fontId="1"/>
  </si>
  <si>
    <t>五十八</t>
    <rPh sb="0" eb="2">
      <t>ゴジュウ</t>
    </rPh>
    <rPh sb="2" eb="3">
      <t>ハチ</t>
    </rPh>
    <phoneticPr fontId="1"/>
  </si>
  <si>
    <t>五十九</t>
    <rPh sb="0" eb="2">
      <t>ゴジュウ</t>
    </rPh>
    <rPh sb="2" eb="3">
      <t>キュウ</t>
    </rPh>
    <phoneticPr fontId="1"/>
  </si>
  <si>
    <t>六十</t>
    <rPh sb="0" eb="2">
      <t>ロクジュウ</t>
    </rPh>
    <phoneticPr fontId="1"/>
  </si>
  <si>
    <t>六十一</t>
    <rPh sb="0" eb="2">
      <t>ロクジュウ</t>
    </rPh>
    <rPh sb="2" eb="3">
      <t>イチ</t>
    </rPh>
    <phoneticPr fontId="1"/>
  </si>
  <si>
    <t>六十二</t>
    <rPh sb="0" eb="2">
      <t>ロクジュウ</t>
    </rPh>
    <rPh sb="2" eb="3">
      <t>ニ</t>
    </rPh>
    <phoneticPr fontId="1"/>
  </si>
  <si>
    <t>六十三</t>
    <rPh sb="0" eb="2">
      <t>ロクジュウ</t>
    </rPh>
    <rPh sb="2" eb="3">
      <t>サン</t>
    </rPh>
    <phoneticPr fontId="1"/>
  </si>
  <si>
    <t>六十四</t>
    <rPh sb="0" eb="2">
      <t>ロクジュウ</t>
    </rPh>
    <rPh sb="2" eb="3">
      <t>ヨン</t>
    </rPh>
    <phoneticPr fontId="1"/>
  </si>
  <si>
    <t>六十五</t>
    <rPh sb="0" eb="2">
      <t>ロクジュウ</t>
    </rPh>
    <rPh sb="2" eb="3">
      <t>ゴ</t>
    </rPh>
    <phoneticPr fontId="1"/>
  </si>
  <si>
    <t>六十六</t>
    <rPh sb="0" eb="2">
      <t>ロクジュウ</t>
    </rPh>
    <rPh sb="2" eb="3">
      <t>ロク</t>
    </rPh>
    <phoneticPr fontId="1"/>
  </si>
  <si>
    <t>六十七</t>
    <rPh sb="0" eb="2">
      <t>ロクジュウ</t>
    </rPh>
    <rPh sb="2" eb="3">
      <t>ナナ</t>
    </rPh>
    <phoneticPr fontId="1"/>
  </si>
  <si>
    <t>六十九</t>
    <rPh sb="0" eb="2">
      <t>ロクジュウ</t>
    </rPh>
    <rPh sb="2" eb="3">
      <t>キュウ</t>
    </rPh>
    <phoneticPr fontId="1"/>
  </si>
  <si>
    <t>七十</t>
    <rPh sb="0" eb="1">
      <t>ナナ</t>
    </rPh>
    <rPh sb="1" eb="2">
      <t>ジュウ</t>
    </rPh>
    <phoneticPr fontId="1"/>
  </si>
  <si>
    <t>年</t>
    <rPh sb="0" eb="1">
      <t>ネン</t>
    </rPh>
    <phoneticPr fontId="1"/>
  </si>
  <si>
    <t>五十日</t>
    <rPh sb="0" eb="1">
      <t>ゴ</t>
    </rPh>
    <rPh sb="1" eb="2">
      <t>ジュウ</t>
    </rPh>
    <rPh sb="2" eb="3">
      <t>ニチ</t>
    </rPh>
    <phoneticPr fontId="1"/>
  </si>
  <si>
    <t>自身との間柄</t>
    <rPh sb="0" eb="2">
      <t>ジシン</t>
    </rPh>
    <rPh sb="4" eb="6">
      <t>アイダガラ</t>
    </rPh>
    <phoneticPr fontId="1"/>
  </si>
  <si>
    <t>喪に服</t>
    <rPh sb="0" eb="1">
      <t>モ</t>
    </rPh>
    <rPh sb="2" eb="3">
      <t>フク</t>
    </rPh>
    <phoneticPr fontId="1"/>
  </si>
  <si>
    <t>する期間</t>
    <rPh sb="2" eb="4">
      <t>キカン</t>
    </rPh>
    <phoneticPr fontId="1"/>
  </si>
  <si>
    <t>父・母</t>
    <rPh sb="0" eb="1">
      <t>チチ</t>
    </rPh>
    <rPh sb="2" eb="3">
      <t>ハハ</t>
    </rPh>
    <phoneticPr fontId="1"/>
  </si>
  <si>
    <t>夫・妻</t>
    <rPh sb="0" eb="1">
      <t>オット</t>
    </rPh>
    <rPh sb="2" eb="3">
      <t>ツマ</t>
    </rPh>
    <phoneticPr fontId="1"/>
  </si>
  <si>
    <t>祖父母</t>
    <rPh sb="0" eb="3">
      <t>ソフボ</t>
    </rPh>
    <phoneticPr fontId="1"/>
  </si>
  <si>
    <t>同　母方</t>
    <rPh sb="0" eb="1">
      <t>ドウ</t>
    </rPh>
    <rPh sb="2" eb="3">
      <t>ハハ</t>
    </rPh>
    <rPh sb="3" eb="4">
      <t>カタ</t>
    </rPh>
    <phoneticPr fontId="1"/>
  </si>
  <si>
    <t>伯母父母</t>
    <rPh sb="0" eb="1">
      <t>ハク</t>
    </rPh>
    <rPh sb="1" eb="2">
      <t>ハハ</t>
    </rPh>
    <rPh sb="2" eb="3">
      <t>チチ</t>
    </rPh>
    <rPh sb="3" eb="4">
      <t>ハハ</t>
    </rPh>
    <phoneticPr fontId="1"/>
  </si>
  <si>
    <t>従兄弟姉妹</t>
    <rPh sb="0" eb="2">
      <t>イトコ</t>
    </rPh>
    <rPh sb="2" eb="3">
      <t>オトウト</t>
    </rPh>
    <rPh sb="3" eb="5">
      <t>シマイ</t>
    </rPh>
    <phoneticPr fontId="1"/>
  </si>
  <si>
    <t>子</t>
    <rPh sb="0" eb="1">
      <t>コ</t>
    </rPh>
    <phoneticPr fontId="1"/>
  </si>
  <si>
    <t>孫</t>
    <rPh sb="0" eb="1">
      <t>マゴ</t>
    </rPh>
    <phoneticPr fontId="1"/>
  </si>
  <si>
    <t>甥・姪</t>
    <rPh sb="0" eb="1">
      <t>オイ</t>
    </rPh>
    <rPh sb="2" eb="3">
      <t>メイ</t>
    </rPh>
    <phoneticPr fontId="1"/>
  </si>
  <si>
    <t>三十日</t>
    <rPh sb="0" eb="1">
      <t>サン</t>
    </rPh>
    <rPh sb="1" eb="2">
      <t>ジュウ</t>
    </rPh>
    <rPh sb="2" eb="3">
      <t>ニチ</t>
    </rPh>
    <phoneticPr fontId="1"/>
  </si>
  <si>
    <t>二十日</t>
    <rPh sb="0" eb="1">
      <t>ニ</t>
    </rPh>
    <rPh sb="1" eb="2">
      <t>ジュウ</t>
    </rPh>
    <rPh sb="2" eb="3">
      <t>ニチ</t>
    </rPh>
    <phoneticPr fontId="1"/>
  </si>
  <si>
    <t>十日</t>
    <rPh sb="0" eb="1">
      <t>ジュウ</t>
    </rPh>
    <rPh sb="1" eb="2">
      <t>ニチ</t>
    </rPh>
    <phoneticPr fontId="1"/>
  </si>
  <si>
    <t>三日</t>
    <rPh sb="0" eb="1">
      <t>サン</t>
    </rPh>
    <rPh sb="1" eb="2">
      <t>ニチ</t>
    </rPh>
    <phoneticPr fontId="1"/>
  </si>
  <si>
    <t>簡易服喪表</t>
    <rPh sb="0" eb="2">
      <t>カンイ</t>
    </rPh>
    <rPh sb="2" eb="4">
      <t>フクモ</t>
    </rPh>
    <rPh sb="4" eb="5">
      <t>ヒョウ</t>
    </rPh>
    <phoneticPr fontId="1"/>
  </si>
  <si>
    <t>年の変換</t>
    <rPh sb="0" eb="1">
      <t>ネン</t>
    </rPh>
    <rPh sb="2" eb="4">
      <t>ヘンカン</t>
    </rPh>
    <phoneticPr fontId="1"/>
  </si>
  <si>
    <t>年</t>
    <rPh sb="0" eb="1">
      <t>トシ</t>
    </rPh>
    <phoneticPr fontId="1"/>
  </si>
  <si>
    <t>西暦に応じたデータを取り出す</t>
    <rPh sb="0" eb="2">
      <t>セイレキ</t>
    </rPh>
    <rPh sb="3" eb="4">
      <t>オウ</t>
    </rPh>
    <rPh sb="10" eb="11">
      <t>ト</t>
    </rPh>
    <rPh sb="12" eb="13">
      <t>ダ</t>
    </rPh>
    <phoneticPr fontId="1"/>
  </si>
  <si>
    <t>行　　事</t>
    <rPh sb="0" eb="1">
      <t>ギョウ</t>
    </rPh>
    <rPh sb="3" eb="4">
      <t>コト</t>
    </rPh>
    <phoneticPr fontId="1"/>
  </si>
  <si>
    <t>大西・三好橋</t>
    <phoneticPr fontId="1"/>
  </si>
  <si>
    <t>→</t>
    <phoneticPr fontId="1"/>
  </si>
  <si>
    <t>備　　考</t>
    <rPh sb="0" eb="1">
      <t>ソナエ</t>
    </rPh>
    <rPh sb="3" eb="4">
      <t>コウ</t>
    </rPh>
    <phoneticPr fontId="1"/>
  </si>
  <si>
    <t xml:space="preserve"> 旧6月17日</t>
    <phoneticPr fontId="1"/>
  </si>
  <si>
    <t xml:space="preserve"> 旧8月16日</t>
    <phoneticPr fontId="1"/>
  </si>
  <si>
    <t>付　 　記</t>
    <rPh sb="0" eb="1">
      <t>ツキ</t>
    </rPh>
    <rPh sb="4" eb="5">
      <t>キ</t>
    </rPh>
    <phoneticPr fontId="1"/>
  </si>
  <si>
    <t>漢数字データ</t>
    <rPh sb="0" eb="3">
      <t>カンスウジ</t>
    </rPh>
    <phoneticPr fontId="1"/>
  </si>
  <si>
    <t>元</t>
    <rPh sb="0" eb="1">
      <t>モト</t>
    </rPh>
    <phoneticPr fontId="1"/>
  </si>
  <si>
    <t xml:space="preserve"> 13日に近い日曜日</t>
    <rPh sb="3" eb="4">
      <t>ニチ</t>
    </rPh>
    <rPh sb="5" eb="6">
      <t>チカ</t>
    </rPh>
    <rPh sb="7" eb="8">
      <t>ヒ</t>
    </rPh>
    <rPh sb="8" eb="9">
      <t>ヨウ</t>
    </rPh>
    <rPh sb="9" eb="10">
      <t>ニチ</t>
    </rPh>
    <phoneticPr fontId="1"/>
  </si>
  <si>
    <t>3月</t>
    <rPh sb="1" eb="2">
      <t>ツキ</t>
    </rPh>
    <phoneticPr fontId="1"/>
  </si>
  <si>
    <t>9月</t>
    <rPh sb="1" eb="2">
      <t>ツキ</t>
    </rPh>
    <phoneticPr fontId="1"/>
  </si>
  <si>
    <t>（</t>
    <phoneticPr fontId="1"/>
  </si>
  <si>
    <t>桁数</t>
    <rPh sb="0" eb="2">
      <t>ケタスウ</t>
    </rPh>
    <phoneticPr fontId="1"/>
  </si>
  <si>
    <t>桁数+2</t>
    <rPh sb="0" eb="2">
      <t>ケタスウ</t>
    </rPh>
    <phoneticPr fontId="1"/>
  </si>
  <si>
    <t>当　屋</t>
    <rPh sb="0" eb="1">
      <t>トウ</t>
    </rPh>
    <rPh sb="2" eb="3">
      <t>ヤ</t>
    </rPh>
    <phoneticPr fontId="1"/>
  </si>
  <si>
    <t>太　字　処　理</t>
    <rPh sb="0" eb="1">
      <t>フトシ</t>
    </rPh>
    <rPh sb="2" eb="3">
      <t>ジ</t>
    </rPh>
    <rPh sb="4" eb="5">
      <t>トコロ</t>
    </rPh>
    <rPh sb="6" eb="7">
      <t>リ</t>
    </rPh>
    <phoneticPr fontId="1"/>
  </si>
  <si>
    <t>）</t>
    <phoneticPr fontId="1"/>
  </si>
  <si>
    <t>、</t>
    <phoneticPr fontId="1"/>
  </si>
  <si>
    <t>、</t>
    <phoneticPr fontId="1"/>
  </si>
  <si>
    <t>（</t>
    <phoneticPr fontId="1"/>
  </si>
  <si>
    <t>）</t>
    <phoneticPr fontId="1"/>
  </si>
  <si>
    <t>日　時　及　び　行　事　の　内　容　</t>
    <rPh sb="0" eb="1">
      <t>ヒ</t>
    </rPh>
    <rPh sb="2" eb="3">
      <t>ジ</t>
    </rPh>
    <rPh sb="4" eb="5">
      <t>オヨ</t>
    </rPh>
    <rPh sb="8" eb="9">
      <t>ギョウ</t>
    </rPh>
    <rPh sb="10" eb="11">
      <t>コト</t>
    </rPh>
    <rPh sb="14" eb="15">
      <t>ウチ</t>
    </rPh>
    <rPh sb="16" eb="17">
      <t>カタチ</t>
    </rPh>
    <phoneticPr fontId="1"/>
  </si>
  <si>
    <t>注</t>
    <rPh sb="0" eb="1">
      <t>チュウ</t>
    </rPh>
    <phoneticPr fontId="1"/>
  </si>
  <si>
    <t>連</t>
    <rPh sb="0" eb="1">
      <t>レン</t>
    </rPh>
    <phoneticPr fontId="1"/>
  </si>
  <si>
    <t>縄</t>
    <rPh sb="0" eb="1">
      <t>ナワ</t>
    </rPh>
    <phoneticPr fontId="1"/>
  </si>
  <si>
    <t>新</t>
    <rPh sb="0" eb="1">
      <t>シン</t>
    </rPh>
    <phoneticPr fontId="1"/>
  </si>
  <si>
    <t>調</t>
    <rPh sb="0" eb="1">
      <t>シラ</t>
    </rPh>
    <phoneticPr fontId="1"/>
  </si>
  <si>
    <t>迎</t>
    <rPh sb="0" eb="1">
      <t>ゲイ</t>
    </rPh>
    <phoneticPr fontId="1"/>
  </si>
  <si>
    <t>春</t>
    <rPh sb="0" eb="1">
      <t>ハル</t>
    </rPh>
    <phoneticPr fontId="1"/>
  </si>
  <si>
    <t>準</t>
    <rPh sb="0" eb="1">
      <t>ジュン</t>
    </rPh>
    <phoneticPr fontId="1"/>
  </si>
  <si>
    <t>備</t>
    <rPh sb="0" eb="1">
      <t>ビ</t>
    </rPh>
    <phoneticPr fontId="1"/>
  </si>
  <si>
    <t>兄弟姉妹</t>
    <rPh sb="0" eb="1">
      <t>アニ</t>
    </rPh>
    <rPh sb="1" eb="2">
      <t>オトウト</t>
    </rPh>
    <rPh sb="2" eb="4">
      <t>シマイ</t>
    </rPh>
    <phoneticPr fontId="1"/>
  </si>
  <si>
    <t>上記の期限が過ぎれば、</t>
    <rPh sb="0" eb="2">
      <t>ジョウキ</t>
    </rPh>
    <rPh sb="3" eb="5">
      <t>キゲン</t>
    </rPh>
    <rPh sb="6" eb="7">
      <t>ス</t>
    </rPh>
    <phoneticPr fontId="1"/>
  </si>
  <si>
    <t>　一、神社に参拝すること</t>
    <rPh sb="1" eb="2">
      <t>イチ</t>
    </rPh>
    <rPh sb="3" eb="5">
      <t>ジンジャ</t>
    </rPh>
    <rPh sb="6" eb="8">
      <t>サンパイ</t>
    </rPh>
    <phoneticPr fontId="1"/>
  </si>
  <si>
    <t>　二、家庭の神棚をまつる</t>
    <rPh sb="1" eb="2">
      <t>ニ</t>
    </rPh>
    <rPh sb="3" eb="5">
      <t>カテイ</t>
    </rPh>
    <rPh sb="6" eb="8">
      <t>カミダナ</t>
    </rPh>
    <phoneticPr fontId="1"/>
  </si>
  <si>
    <t>　　　やお守りを受けること</t>
    <rPh sb="5" eb="6">
      <t>マモ</t>
    </rPh>
    <rPh sb="8" eb="9">
      <t>ウ</t>
    </rPh>
    <phoneticPr fontId="1"/>
  </si>
  <si>
    <t>　四、神社の当屋や当番など</t>
    <rPh sb="1" eb="2">
      <t>ヨン</t>
    </rPh>
    <rPh sb="3" eb="5">
      <t>ジンジャ</t>
    </rPh>
    <rPh sb="6" eb="8">
      <t>トウヤ</t>
    </rPh>
    <rPh sb="9" eb="11">
      <t>トウバン</t>
    </rPh>
    <phoneticPr fontId="1"/>
  </si>
  <si>
    <t>　　　の役を務めること</t>
    <rPh sb="4" eb="5">
      <t>ヤク</t>
    </rPh>
    <rPh sb="6" eb="7">
      <t>ツト</t>
    </rPh>
    <phoneticPr fontId="1"/>
  </si>
  <si>
    <t>　三、神様のお神札（ふだ）</t>
    <rPh sb="1" eb="2">
      <t>サン</t>
    </rPh>
    <rPh sb="3" eb="5">
      <t>カミサマ</t>
    </rPh>
    <rPh sb="7" eb="8">
      <t>カミ</t>
    </rPh>
    <rPh sb="8" eb="9">
      <t>フダ</t>
    </rPh>
    <phoneticPr fontId="1"/>
  </si>
  <si>
    <t>　　　こと</t>
    <phoneticPr fontId="1"/>
  </si>
  <si>
    <t>、</t>
  </si>
  <si>
    <t>御家族・御親戚の方が、亡く</t>
    <rPh sb="0" eb="1">
      <t>ゴ</t>
    </rPh>
    <rPh sb="1" eb="3">
      <t>カゾク</t>
    </rPh>
    <rPh sb="4" eb="5">
      <t>ゴ</t>
    </rPh>
    <rPh sb="5" eb="7">
      <t>シンセキ</t>
    </rPh>
    <rPh sb="8" eb="9">
      <t>カタ</t>
    </rPh>
    <rPh sb="11" eb="12">
      <t>ナ</t>
    </rPh>
    <phoneticPr fontId="1"/>
  </si>
  <si>
    <t>なられたとき、神社にお参り</t>
    <rPh sb="7" eb="9">
      <t>ジンジャ</t>
    </rPh>
    <rPh sb="11" eb="12">
      <t>マイ</t>
    </rPh>
    <phoneticPr fontId="1"/>
  </si>
  <si>
    <t>など遠慮する期間です</t>
    <rPh sb="2" eb="4">
      <t>エンリョ</t>
    </rPh>
    <rPh sb="6" eb="8">
      <t>キカン</t>
    </rPh>
    <phoneticPr fontId="1"/>
  </si>
  <si>
    <t>今</t>
    <rPh sb="0" eb="1">
      <t>コン</t>
    </rPh>
    <phoneticPr fontId="1"/>
  </si>
  <si>
    <t>の</t>
    <phoneticPr fontId="1"/>
  </si>
  <si>
    <t>当</t>
    <rPh sb="0" eb="1">
      <t>トウ</t>
    </rPh>
    <phoneticPr fontId="1"/>
  </si>
  <si>
    <t>番</t>
    <rPh sb="0" eb="1">
      <t>バン</t>
    </rPh>
    <phoneticPr fontId="1"/>
  </si>
  <si>
    <t>は</t>
    <phoneticPr fontId="1"/>
  </si>
  <si>
    <t>当　番</t>
    <rPh sb="0" eb="1">
      <t>トウ</t>
    </rPh>
    <rPh sb="2" eb="3">
      <t>バン</t>
    </rPh>
    <phoneticPr fontId="1"/>
  </si>
  <si>
    <t>右のことすべて差し支えあり</t>
    <rPh sb="0" eb="1">
      <t>ミギ</t>
    </rPh>
    <rPh sb="7" eb="8">
      <t>サ</t>
    </rPh>
    <rPh sb="9" eb="10">
      <t>ツカ</t>
    </rPh>
    <phoneticPr fontId="1"/>
  </si>
  <si>
    <t>ません</t>
    <phoneticPr fontId="1"/>
  </si>
  <si>
    <t>そのほか詳しいことは、近く</t>
    <rPh sb="4" eb="5">
      <t>クワ</t>
    </rPh>
    <rPh sb="11" eb="12">
      <t>チカ</t>
    </rPh>
    <phoneticPr fontId="1"/>
  </si>
  <si>
    <t>の神職か又は神社庁にお問い</t>
    <rPh sb="1" eb="3">
      <t>シンショク</t>
    </rPh>
    <rPh sb="4" eb="5">
      <t>マタ</t>
    </rPh>
    <rPh sb="6" eb="8">
      <t>ジンジャ</t>
    </rPh>
    <rPh sb="8" eb="9">
      <t>チョウ</t>
    </rPh>
    <rPh sb="11" eb="12">
      <t>ト</t>
    </rPh>
    <phoneticPr fontId="1"/>
  </si>
  <si>
    <t>合わせ下さい</t>
    <rPh sb="0" eb="1">
      <t>ア</t>
    </rPh>
    <rPh sb="3" eb="4">
      <t>クダ</t>
    </rPh>
    <phoneticPr fontId="1"/>
  </si>
  <si>
    <t>社日を基準として近い日曜日　当屋自治会</t>
    <rPh sb="0" eb="1">
      <t>シャ</t>
    </rPh>
    <rPh sb="1" eb="2">
      <t>ニチ</t>
    </rPh>
    <rPh sb="3" eb="5">
      <t>キジュン</t>
    </rPh>
    <rPh sb="8" eb="9">
      <t>チカ</t>
    </rPh>
    <rPh sb="10" eb="13">
      <t>ニチヨウビ</t>
    </rPh>
    <rPh sb="14" eb="16">
      <t>トウヤ</t>
    </rPh>
    <rPh sb="16" eb="19">
      <t>ジチカイ</t>
    </rPh>
    <phoneticPr fontId="1"/>
  </si>
  <si>
    <t>※　地神祭について</t>
    <rPh sb="2" eb="4">
      <t>チジン</t>
    </rPh>
    <rPh sb="4" eb="5">
      <t>サイ</t>
    </rPh>
    <phoneticPr fontId="1"/>
  </si>
  <si>
    <t>赤色：日曜</t>
    <rPh sb="0" eb="1">
      <t>アカ</t>
    </rPh>
    <rPh sb="1" eb="2">
      <t>イロ</t>
    </rPh>
    <rPh sb="3" eb="5">
      <t>ニチヨウ</t>
    </rPh>
    <phoneticPr fontId="1"/>
  </si>
  <si>
    <t>末</t>
    <rPh sb="0" eb="1">
      <t>マツ</t>
    </rPh>
    <phoneticPr fontId="1"/>
  </si>
  <si>
    <t>ま</t>
    <phoneticPr fontId="1"/>
  </si>
  <si>
    <t>で</t>
    <phoneticPr fontId="1"/>
  </si>
  <si>
    <t>に</t>
    <phoneticPr fontId="1"/>
  </si>
  <si>
    <t>左上表記の日付は、下表の社日を基に計算したもの</t>
    <rPh sb="0" eb="2">
      <t>ヒダリウエ</t>
    </rPh>
    <rPh sb="2" eb="4">
      <t>ヒョウキ</t>
    </rPh>
    <rPh sb="5" eb="7">
      <t>ヒヅケ</t>
    </rPh>
    <rPh sb="9" eb="11">
      <t>カヒョウ</t>
    </rPh>
    <rPh sb="12" eb="14">
      <t>シャジツ</t>
    </rPh>
    <rPh sb="15" eb="16">
      <t>モト</t>
    </rPh>
    <rPh sb="17" eb="19">
      <t>ケイサン</t>
    </rPh>
    <phoneticPr fontId="1"/>
  </si>
  <si>
    <t>　　　　は、春分・秋分の日が癸（みずのと）の日となる場合</t>
    <rPh sb="6" eb="8">
      <t>シュンブン</t>
    </rPh>
    <rPh sb="9" eb="11">
      <t>シュウブン</t>
    </rPh>
    <rPh sb="12" eb="13">
      <t>ヒ</t>
    </rPh>
    <phoneticPr fontId="1"/>
  </si>
  <si>
    <t xml:space="preserve"> 社日(戊の日)に近い日曜日</t>
    <rPh sb="1" eb="3">
      <t>シャジツ</t>
    </rPh>
    <rPh sb="4" eb="5">
      <t>ツチノエ</t>
    </rPh>
    <rPh sb="6" eb="7">
      <t>ヒ</t>
    </rPh>
    <phoneticPr fontId="1"/>
  </si>
  <si>
    <t>　初詣</t>
    <rPh sb="1" eb="2">
      <t>ハツ</t>
    </rPh>
    <rPh sb="2" eb="3">
      <t>モウ</t>
    </rPh>
    <phoneticPr fontId="1"/>
  </si>
  <si>
    <t>　どんど焼き</t>
    <rPh sb="4" eb="5">
      <t>ヤ</t>
    </rPh>
    <phoneticPr fontId="1"/>
  </si>
  <si>
    <t>　百々手祭</t>
    <rPh sb="1" eb="5">
      <t>モモテサイ</t>
    </rPh>
    <phoneticPr fontId="1"/>
  </si>
  <si>
    <t>　地神祭(三月)</t>
    <rPh sb="1" eb="4">
      <t>チジンサイ</t>
    </rPh>
    <rPh sb="5" eb="6">
      <t>サン</t>
    </rPh>
    <rPh sb="6" eb="7">
      <t>ツキ</t>
    </rPh>
    <phoneticPr fontId="1"/>
  </si>
  <si>
    <t>　八阪神社祭</t>
    <rPh sb="1" eb="3">
      <t>ヤサカ</t>
    </rPh>
    <rPh sb="3" eb="5">
      <t>ジンジャ</t>
    </rPh>
    <rPh sb="5" eb="6">
      <t>サイ</t>
    </rPh>
    <phoneticPr fontId="1"/>
  </si>
  <si>
    <t>　夏祭</t>
    <rPh sb="1" eb="2">
      <t>ナツ</t>
    </rPh>
    <rPh sb="2" eb="3">
      <t>マツリ</t>
    </rPh>
    <phoneticPr fontId="1"/>
  </si>
  <si>
    <t>　宵</t>
    <phoneticPr fontId="1"/>
  </si>
  <si>
    <t>　当日</t>
    <rPh sb="1" eb="3">
      <t>トウジツ</t>
    </rPh>
    <phoneticPr fontId="1"/>
  </si>
  <si>
    <t>　芝づくり</t>
    <rPh sb="1" eb="2">
      <t>シバ</t>
    </rPh>
    <phoneticPr fontId="1"/>
  </si>
  <si>
    <t>　秋季大祭</t>
    <rPh sb="1" eb="5">
      <t>シュウキタイサイ</t>
    </rPh>
    <phoneticPr fontId="1"/>
  </si>
  <si>
    <t>　住吉神社祭</t>
    <rPh sb="1" eb="5">
      <t>スミヨシジンジャ</t>
    </rPh>
    <rPh sb="5" eb="6">
      <t>サイ</t>
    </rPh>
    <phoneticPr fontId="1"/>
  </si>
  <si>
    <t>　年末清掃</t>
    <rPh sb="1" eb="3">
      <t>ネンマツ</t>
    </rPh>
    <rPh sb="3" eb="5">
      <t>セイソウ</t>
    </rPh>
    <phoneticPr fontId="1"/>
  </si>
  <si>
    <t>八幡神社</t>
    <rPh sb="0" eb="4">
      <t>ハチマンジンジャ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</si>
  <si>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</si>
  <si>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</si>
  <si>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漢月</t>
    <rPh sb="0" eb="1">
      <t>カン</t>
    </rPh>
    <rPh sb="1" eb="2">
      <t>ツキ</t>
    </rPh>
    <phoneticPr fontId="1"/>
  </si>
  <si>
    <t>漢日</t>
    <rPh sb="1" eb="2">
      <t>ニチ</t>
    </rPh>
    <phoneticPr fontId="1"/>
  </si>
  <si>
    <t>曜日</t>
    <rPh sb="0" eb="1">
      <t>ヨウ</t>
    </rPh>
    <rPh sb="1" eb="2">
      <t>ニチ</t>
    </rPh>
    <phoneticPr fontId="1"/>
  </si>
  <si>
    <t>修漢日</t>
    <rPh sb="0" eb="1">
      <t>シュウ</t>
    </rPh>
    <phoneticPr fontId="1"/>
  </si>
  <si>
    <t>　夏祈祷</t>
    <rPh sb="1" eb="2">
      <t>ナツ</t>
    </rPh>
    <rPh sb="2" eb="4">
      <t>キトウ</t>
    </rPh>
    <phoneticPr fontId="1"/>
  </si>
  <si>
    <t>　秋祈祷</t>
    <rPh sb="1" eb="2">
      <t>アキ</t>
    </rPh>
    <rPh sb="2" eb="4">
      <t>キトウ</t>
    </rPh>
    <phoneticPr fontId="1"/>
  </si>
  <si>
    <t>　一日目</t>
    <rPh sb="1" eb="2">
      <t>イチ</t>
    </rPh>
    <rPh sb="2" eb="3">
      <t>ニチ</t>
    </rPh>
    <rPh sb="3" eb="4">
      <t>メ</t>
    </rPh>
    <phoneticPr fontId="1"/>
  </si>
  <si>
    <t>　二日目</t>
    <rPh sb="1" eb="2">
      <t>ニ</t>
    </rPh>
    <rPh sb="2" eb="3">
      <t>ニチ</t>
    </rPh>
    <rPh sb="3" eb="4">
      <t>メ</t>
    </rPh>
    <phoneticPr fontId="1"/>
  </si>
  <si>
    <t>　　　漢字　月・日</t>
    <rPh sb="3" eb="5">
      <t>カンジ</t>
    </rPh>
    <rPh sb="6" eb="7">
      <t>ツキ</t>
    </rPh>
    <rPh sb="8" eb="9">
      <t>ニチ</t>
    </rPh>
    <phoneticPr fontId="1"/>
  </si>
  <si>
    <t>末</t>
    <rPh sb="0" eb="1">
      <t>マツ</t>
    </rPh>
    <phoneticPr fontId="1"/>
  </si>
  <si>
    <t>年</t>
    <rPh sb="0" eb="1">
      <t>ネン</t>
    </rPh>
    <phoneticPr fontId="1"/>
  </si>
  <si>
    <t>ー</t>
    <phoneticPr fontId="1"/>
  </si>
  <si>
    <t>社日は下記の通りであるが、平成２４年度より『社日に近い日曜日』に変更</t>
    <rPh sb="0" eb="2">
      <t>シャジツ</t>
    </rPh>
    <rPh sb="3" eb="5">
      <t>カキ</t>
    </rPh>
    <rPh sb="6" eb="7">
      <t>トオ</t>
    </rPh>
    <rPh sb="13" eb="15">
      <t>ヘイセイ</t>
    </rPh>
    <rPh sb="17" eb="19">
      <t>ネンド</t>
    </rPh>
    <rPh sb="22" eb="24">
      <t>シャジツ</t>
    </rPh>
    <rPh sb="25" eb="26">
      <t>チカ</t>
    </rPh>
    <rPh sb="27" eb="30">
      <t>ニチヨウビ</t>
    </rPh>
    <rPh sb="32" eb="34">
      <t>ヘンコウ</t>
    </rPh>
    <phoneticPr fontId="1"/>
  </si>
  <si>
    <t>年日漢字変換テーブル</t>
    <rPh sb="0" eb="1">
      <t>トシ</t>
    </rPh>
    <rPh sb="1" eb="2">
      <t>ヒ</t>
    </rPh>
    <rPh sb="2" eb="4">
      <t>カンジ</t>
    </rPh>
    <rPh sb="4" eb="6">
      <t>ヘンカン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</si>
  <si>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</si>
  <si>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</si>
  <si>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</si>
  <si>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</si>
  <si>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</si>
  <si>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</si>
  <si>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</si>
  <si>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曜</t>
  </si>
  <si>
    <t>※大西神社祭も合わせて実施</t>
    <rPh sb="1" eb="3">
      <t>オオニシ</t>
    </rPh>
    <rPh sb="3" eb="5">
      <t>ジンジャ</t>
    </rPh>
    <rPh sb="5" eb="6">
      <t>サイ</t>
    </rPh>
    <rPh sb="7" eb="8">
      <t>ア</t>
    </rPh>
    <rPh sb="11" eb="13">
      <t>ジッシ</t>
    </rPh>
    <phoneticPr fontId="1"/>
  </si>
  <si>
    <t>※八大龍王神社祭も合わせて実施</t>
    <rPh sb="1" eb="3">
      <t>ハチダイ</t>
    </rPh>
    <rPh sb="3" eb="5">
      <t>リュウオウ</t>
    </rPh>
    <rPh sb="5" eb="7">
      <t>ジンジャ</t>
    </rPh>
    <rPh sb="7" eb="8">
      <t>サイ</t>
    </rPh>
    <rPh sb="9" eb="10">
      <t>ア</t>
    </rPh>
    <rPh sb="13" eb="15">
      <t>ジッシ</t>
    </rPh>
    <phoneticPr fontId="1"/>
  </si>
  <si>
    <t>曜日変換</t>
    <rPh sb="0" eb="2">
      <t>ヨウビ</t>
    </rPh>
    <rPh sb="2" eb="4">
      <t>ヘンカン</t>
    </rPh>
    <phoneticPr fontId="1"/>
  </si>
  <si>
    <t>修曜日</t>
    <rPh sb="0" eb="1">
      <t>シュウ</t>
    </rPh>
    <rPh sb="1" eb="2">
      <t>ヨウ</t>
    </rPh>
    <rPh sb="2" eb="3">
      <t>ニチ</t>
    </rPh>
    <phoneticPr fontId="1"/>
  </si>
  <si>
    <t>二</t>
    <rPh sb="0" eb="1">
      <t>ニ</t>
    </rPh>
    <phoneticPr fontId="1"/>
  </si>
  <si>
    <t>十</t>
    <rPh sb="0" eb="1">
      <t>ジュウ</t>
    </rPh>
    <phoneticPr fontId="1"/>
  </si>
  <si>
    <t>行う　当屋自治会</t>
    <rPh sb="0" eb="1">
      <t>オコナ</t>
    </rPh>
    <rPh sb="3" eb="8">
      <t>トウヤジチカイ</t>
    </rPh>
    <phoneticPr fontId="1"/>
  </si>
  <si>
    <t>（１日目）</t>
  </si>
  <si>
    <t>（２日目）</t>
  </si>
  <si>
    <t>自治会</t>
    <rPh sb="0" eb="3">
      <t>ジチカイ</t>
    </rPh>
    <phoneticPr fontId="1"/>
  </si>
  <si>
    <t>●　八幡神社</t>
    <rPh sb="2" eb="4">
      <t>ハチマン</t>
    </rPh>
    <rPh sb="4" eb="6">
      <t>ジンジャ</t>
    </rPh>
    <phoneticPr fontId="1"/>
  </si>
  <si>
    <t>　住吉神社祭</t>
    <rPh sb="1" eb="3">
      <t>スミヨシ</t>
    </rPh>
    <rPh sb="3" eb="5">
      <t>ジンジャ</t>
    </rPh>
    <rPh sb="5" eb="6">
      <t>サイ</t>
    </rPh>
    <phoneticPr fontId="1"/>
  </si>
  <si>
    <t>　秋季大祭</t>
    <rPh sb="1" eb="3">
      <t>シュウキ</t>
    </rPh>
    <rPh sb="3" eb="4">
      <t>ダイ</t>
    </rPh>
    <rPh sb="4" eb="5">
      <t>マツ</t>
    </rPh>
    <phoneticPr fontId="1"/>
  </si>
  <si>
    <t>　夏祭　</t>
    <rPh sb="1" eb="2">
      <t>ナツ</t>
    </rPh>
    <rPh sb="2" eb="3">
      <t>サイ</t>
    </rPh>
    <phoneticPr fontId="1"/>
  </si>
  <si>
    <t>　地神祭（3月）</t>
    <rPh sb="1" eb="3">
      <t>チジン</t>
    </rPh>
    <rPh sb="3" eb="4">
      <t>サイ</t>
    </rPh>
    <rPh sb="6" eb="7">
      <t>ガツ</t>
    </rPh>
    <phoneticPr fontId="1"/>
  </si>
  <si>
    <t>　百々手射祭</t>
    <rPh sb="1" eb="4">
      <t>モモテ</t>
    </rPh>
    <rPh sb="4" eb="5">
      <t>イ</t>
    </rPh>
    <rPh sb="5" eb="6">
      <t>マツ</t>
    </rPh>
    <phoneticPr fontId="1"/>
  </si>
  <si>
    <t>　初詣</t>
    <rPh sb="1" eb="3">
      <t>ハツモウデ</t>
    </rPh>
    <phoneticPr fontId="1"/>
  </si>
  <si>
    <t>作成する年度は？　</t>
    <rPh sb="0" eb="2">
      <t>サクセイ</t>
    </rPh>
    <rPh sb="4" eb="6">
      <t>ネンド</t>
    </rPh>
    <phoneticPr fontId="1"/>
  </si>
  <si>
    <t>　　 　☆　社日や旧暦はＷＥＢで調べる(再確認)</t>
    <rPh sb="6" eb="8">
      <t>シャジツ</t>
    </rPh>
    <rPh sb="9" eb="11">
      <t>キュウレキ</t>
    </rPh>
    <rPh sb="16" eb="17">
      <t>シラ</t>
    </rPh>
    <rPh sb="20" eb="23">
      <t>サイカクニン</t>
    </rPh>
    <phoneticPr fontId="1"/>
  </si>
  <si>
    <t>http://www.ajnet.ne.jp/dairy/</t>
    <phoneticPr fontId="1"/>
  </si>
  <si>
    <t>　　　　神社関係行事計画表　計算</t>
    <rPh sb="4" eb="6">
      <t>ジンジャ</t>
    </rPh>
    <rPh sb="6" eb="8">
      <t>カンケイ</t>
    </rPh>
    <rPh sb="8" eb="10">
      <t>ギョウジ</t>
    </rPh>
    <rPh sb="10" eb="12">
      <t>ケイカク</t>
    </rPh>
    <rPh sb="12" eb="13">
      <t>ヒョウ</t>
    </rPh>
    <rPh sb="14" eb="16">
      <t>ケイサン</t>
    </rPh>
    <phoneticPr fontId="1"/>
  </si>
  <si>
    <t>（宵宮）</t>
    <rPh sb="2" eb="3">
      <t>ミヤ</t>
    </rPh>
    <phoneticPr fontId="1"/>
  </si>
  <si>
    <t>（本宮）</t>
    <rPh sb="1" eb="2">
      <t>ホン</t>
    </rPh>
    <rPh sb="2" eb="3">
      <t>ミヤ</t>
    </rPh>
    <phoneticPr fontId="1"/>
  </si>
  <si>
    <t>最初</t>
    <rPh sb="0" eb="2">
      <t>サイショ</t>
    </rPh>
    <phoneticPr fontId="1"/>
  </si>
  <si>
    <t>最後</t>
    <rPh sb="0" eb="2">
      <t>サイゴ</t>
    </rPh>
    <phoneticPr fontId="1"/>
  </si>
  <si>
    <t>元号変更</t>
  </si>
  <si>
    <t>平成</t>
    <rPh sb="0" eb="2">
      <t>ヘイセイ</t>
    </rPh>
    <phoneticPr fontId="1"/>
  </si>
  <si>
    <t>元号</t>
    <rPh sb="0" eb="2">
      <t>ゲンゴウ</t>
    </rPh>
    <phoneticPr fontId="1"/>
  </si>
  <si>
    <t>春分の日</t>
    <rPh sb="0" eb="2">
      <t>シュンブン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</si>
  <si>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</si>
  <si>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表示と印刷</t>
    <rPh sb="0" eb="2">
      <t>ヒョウジ</t>
    </rPh>
    <rPh sb="3" eb="5">
      <t>インサツ</t>
    </rPh>
    <phoneticPr fontId="1"/>
  </si>
  <si>
    <t>雲峰山</t>
    <rPh sb="0" eb="1">
      <t>クモ</t>
    </rPh>
    <rPh sb="1" eb="3">
      <t>ミネヤマ</t>
    </rPh>
    <phoneticPr fontId="1"/>
  </si>
  <si>
    <t>●　雲峰山</t>
    <rPh sb="2" eb="3">
      <t>クモ</t>
    </rPh>
    <rPh sb="3" eb="4">
      <t>ミネ</t>
    </rPh>
    <rPh sb="4" eb="5">
      <t>ヤマ</t>
    </rPh>
    <phoneticPr fontId="1"/>
  </si>
  <si>
    <t>雲峰庵</t>
    <rPh sb="0" eb="1">
      <t>クモ</t>
    </rPh>
    <rPh sb="1" eb="2">
      <t>ミネ</t>
    </rPh>
    <rPh sb="2" eb="3">
      <t>アン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</si>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</sst>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aaa"/>
    <numFmt numFmtId="178" formatCode="0_);[Red]\(0\)"/>
    <numFmt numFmtId="179" formatCode="[$-411]ggge"/>
    <numFmt numFmtId="180" formatCode="[DBNum1][$-411]General"/>
    <numFmt numFmtId="181" formatCode="[DBNum2][$-411]General"/>
  </numFmts>
  <fonts count="3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color indexed="1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明朝"/>
      <family val="1"/>
      <charset val="128"/>
    </font>
    <font>
      <b/>
      <u/>
      <sz val="11"/>
      <color rgb="FF00B0F0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FE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1FFC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10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>
      <alignment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textRotation="255"/>
    </xf>
    <xf numFmtId="0" fontId="7" fillId="0" borderId="14" xfId="0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textRotation="255"/>
    </xf>
    <xf numFmtId="0" fontId="12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textRotation="255"/>
    </xf>
    <xf numFmtId="0" fontId="16" fillId="0" borderId="0" xfId="0" applyFont="1">
      <alignment vertical="center"/>
    </xf>
    <xf numFmtId="0" fontId="15" fillId="0" borderId="0" xfId="0" applyFont="1" applyAlignment="1">
      <alignment vertical="center" textRotation="255"/>
    </xf>
    <xf numFmtId="0" fontId="19" fillId="0" borderId="0" xfId="0" applyFont="1">
      <alignment vertical="center"/>
    </xf>
    <xf numFmtId="0" fontId="19" fillId="0" borderId="0" xfId="0" applyFont="1" applyAlignment="1">
      <alignment vertical="center" textRotation="255"/>
    </xf>
    <xf numFmtId="0" fontId="20" fillId="0" borderId="20" xfId="0" applyFont="1" applyBorder="1">
      <alignment vertical="center"/>
    </xf>
    <xf numFmtId="0" fontId="19" fillId="0" borderId="20" xfId="0" applyFont="1" applyBorder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left" vertical="center" textRotation="255"/>
    </xf>
    <xf numFmtId="0" fontId="21" fillId="0" borderId="0" xfId="0" applyFont="1" applyAlignment="1">
      <alignment vertical="top" textRotation="255"/>
    </xf>
    <xf numFmtId="177" fontId="19" fillId="0" borderId="0" xfId="0" applyNumberFormat="1" applyFont="1" applyAlignment="1">
      <alignment vertical="top" textRotation="255"/>
    </xf>
    <xf numFmtId="0" fontId="21" fillId="0" borderId="0" xfId="0" applyFont="1" applyAlignment="1">
      <alignment vertical="distributed" textRotation="255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3" xfId="0" applyFont="1" applyBorder="1" applyAlignment="1">
      <alignment vertical="center" textRotation="255"/>
    </xf>
    <xf numFmtId="0" fontId="19" fillId="0" borderId="19" xfId="0" applyFont="1" applyBorder="1" applyAlignment="1">
      <alignment vertical="center" textRotation="255"/>
    </xf>
    <xf numFmtId="0" fontId="21" fillId="0" borderId="10" xfId="0" applyFont="1" applyBorder="1" applyAlignment="1">
      <alignment vertical="center" textRotation="255"/>
    </xf>
    <xf numFmtId="0" fontId="19" fillId="0" borderId="20" xfId="0" applyFont="1" applyBorder="1" applyAlignment="1">
      <alignment vertical="center" textRotation="255"/>
    </xf>
    <xf numFmtId="0" fontId="19" fillId="0" borderId="16" xfId="0" applyFont="1" applyBorder="1" applyAlignment="1">
      <alignment vertical="center" textRotation="255"/>
    </xf>
    <xf numFmtId="0" fontId="19" fillId="0" borderId="0" xfId="0" applyFont="1" applyAlignment="1">
      <alignment vertical="top" textRotation="255"/>
    </xf>
    <xf numFmtId="0" fontId="19" fillId="0" borderId="12" xfId="0" applyFont="1" applyBorder="1" applyAlignment="1">
      <alignment vertical="center" textRotation="255"/>
    </xf>
    <xf numFmtId="0" fontId="19" fillId="0" borderId="9" xfId="0" applyFont="1" applyBorder="1">
      <alignment vertical="center"/>
    </xf>
    <xf numFmtId="0" fontId="19" fillId="0" borderId="9" xfId="0" applyFont="1" applyBorder="1" applyAlignment="1">
      <alignment vertical="center" textRotation="255"/>
    </xf>
    <xf numFmtId="0" fontId="19" fillId="0" borderId="13" xfId="0" applyFont="1" applyBorder="1" applyAlignment="1">
      <alignment vertical="center" textRotation="255"/>
    </xf>
    <xf numFmtId="0" fontId="19" fillId="0" borderId="5" xfId="0" applyFont="1" applyBorder="1" applyAlignment="1">
      <alignment vertical="center" textRotation="255"/>
    </xf>
    <xf numFmtId="0" fontId="19" fillId="0" borderId="10" xfId="0" applyFont="1" applyBorder="1" applyAlignment="1">
      <alignment vertical="center" textRotation="255"/>
    </xf>
    <xf numFmtId="0" fontId="21" fillId="0" borderId="0" xfId="0" applyFont="1" applyAlignment="1">
      <alignment textRotation="255"/>
    </xf>
    <xf numFmtId="0" fontId="19" fillId="0" borderId="10" xfId="0" applyFont="1" applyBorder="1">
      <alignment vertical="center"/>
    </xf>
    <xf numFmtId="0" fontId="19" fillId="0" borderId="19" xfId="0" applyFont="1" applyBorder="1">
      <alignment vertical="center"/>
    </xf>
    <xf numFmtId="0" fontId="21" fillId="0" borderId="19" xfId="0" applyFont="1" applyBorder="1" applyAlignment="1">
      <alignment vertical="top" textRotation="255"/>
    </xf>
    <xf numFmtId="0" fontId="21" fillId="0" borderId="12" xfId="0" applyFont="1" applyBorder="1" applyAlignment="1">
      <alignment vertical="top" textRotation="255"/>
    </xf>
    <xf numFmtId="0" fontId="10" fillId="0" borderId="0" xfId="0" applyFont="1" applyAlignment="1">
      <alignment textRotation="255"/>
    </xf>
    <xf numFmtId="0" fontId="0" fillId="0" borderId="19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20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20" xfId="0" applyFont="1" applyBorder="1" applyAlignment="1">
      <alignment vertical="top" textRotation="255"/>
    </xf>
    <xf numFmtId="0" fontId="19" fillId="0" borderId="0" xfId="0" applyFont="1" applyAlignment="1">
      <alignment horizontal="center" vertical="center" textRotation="255"/>
    </xf>
    <xf numFmtId="0" fontId="19" fillId="0" borderId="13" xfId="0" applyFont="1" applyBorder="1" applyAlignment="1">
      <alignment vertical="top" textRotation="255"/>
    </xf>
    <xf numFmtId="0" fontId="21" fillId="0" borderId="20" xfId="0" applyFont="1" applyBorder="1" applyAlignment="1">
      <alignment vertical="center" textRotation="255"/>
    </xf>
    <xf numFmtId="0" fontId="19" fillId="0" borderId="20" xfId="0" applyFont="1" applyBorder="1" applyAlignment="1">
      <alignment horizontal="right" vertical="top" textRotation="255"/>
    </xf>
    <xf numFmtId="0" fontId="19" fillId="0" borderId="13" xfId="0" applyFont="1" applyBorder="1" applyAlignment="1">
      <alignment horizontal="right" vertical="top" textRotation="255"/>
    </xf>
    <xf numFmtId="0" fontId="19" fillId="0" borderId="10" xfId="0" applyFont="1" applyBorder="1" applyAlignment="1">
      <alignment vertical="top" textRotation="255"/>
    </xf>
    <xf numFmtId="0" fontId="19" fillId="0" borderId="16" xfId="0" applyFont="1" applyBorder="1" applyAlignment="1">
      <alignment vertical="top" textRotation="255"/>
    </xf>
    <xf numFmtId="0" fontId="19" fillId="0" borderId="9" xfId="0" applyFont="1" applyBorder="1" applyAlignment="1">
      <alignment vertical="top" textRotation="255"/>
    </xf>
    <xf numFmtId="0" fontId="19" fillId="0" borderId="5" xfId="0" applyFont="1" applyBorder="1" applyAlignment="1">
      <alignment vertical="top" textRotation="255"/>
    </xf>
    <xf numFmtId="180" fontId="19" fillId="0" borderId="0" xfId="0" applyNumberFormat="1" applyFont="1" applyAlignment="1">
      <alignment textRotation="255"/>
    </xf>
    <xf numFmtId="0" fontId="21" fillId="0" borderId="0" xfId="0" applyFont="1" applyAlignment="1">
      <alignment vertical="center" textRotation="255"/>
    </xf>
    <xf numFmtId="0" fontId="22" fillId="0" borderId="0" xfId="0" applyFont="1">
      <alignment vertical="center"/>
    </xf>
    <xf numFmtId="0" fontId="20" fillId="0" borderId="1" xfId="0" applyFont="1" applyBorder="1">
      <alignment vertical="center"/>
    </xf>
    <xf numFmtId="176" fontId="20" fillId="0" borderId="0" xfId="0" applyNumberFormat="1" applyFont="1">
      <alignment vertical="center"/>
    </xf>
    <xf numFmtId="178" fontId="4" fillId="0" borderId="4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19" fillId="0" borderId="0" xfId="0" applyFont="1" applyAlignment="1">
      <alignment horizontal="center" textRotation="255"/>
    </xf>
    <xf numFmtId="0" fontId="17" fillId="0" borderId="0" xfId="0" applyFont="1" applyAlignment="1">
      <alignment horizontal="center" vertical="center" textRotation="255"/>
    </xf>
    <xf numFmtId="0" fontId="19" fillId="0" borderId="13" xfId="0" applyFont="1" applyBorder="1" applyAlignment="1">
      <alignment horizontal="center" vertical="top" textRotation="255"/>
    </xf>
    <xf numFmtId="0" fontId="19" fillId="0" borderId="0" xfId="0" applyFont="1" applyAlignment="1">
      <alignment horizontal="center" vertical="distributed" textRotation="255"/>
    </xf>
    <xf numFmtId="0" fontId="19" fillId="0" borderId="13" xfId="0" applyFont="1" applyBorder="1" applyAlignment="1">
      <alignment horizontal="center" vertical="center" textRotation="255"/>
    </xf>
    <xf numFmtId="0" fontId="22" fillId="0" borderId="19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top"/>
    </xf>
    <xf numFmtId="0" fontId="21" fillId="0" borderId="9" xfId="0" applyFont="1" applyBorder="1" applyAlignment="1">
      <alignment vertical="top" textRotation="255"/>
    </xf>
    <xf numFmtId="0" fontId="21" fillId="0" borderId="5" xfId="0" applyFont="1" applyBorder="1" applyAlignment="1">
      <alignment vertical="top" textRotation="255"/>
    </xf>
    <xf numFmtId="0" fontId="21" fillId="0" borderId="19" xfId="0" applyFont="1" applyBorder="1" applyAlignment="1">
      <alignment textRotation="255"/>
    </xf>
    <xf numFmtId="0" fontId="10" fillId="0" borderId="19" xfId="0" applyFont="1" applyBorder="1" applyAlignment="1">
      <alignment textRotation="255"/>
    </xf>
    <xf numFmtId="0" fontId="10" fillId="0" borderId="9" xfId="0" applyFont="1" applyBorder="1" applyAlignment="1">
      <alignment textRotation="255"/>
    </xf>
    <xf numFmtId="0" fontId="10" fillId="0" borderId="13" xfId="0" applyFont="1" applyBorder="1" applyAlignment="1">
      <alignment textRotation="255"/>
    </xf>
    <xf numFmtId="49" fontId="19" fillId="0" borderId="0" xfId="0" applyNumberFormat="1" applyFont="1" applyAlignment="1">
      <alignment vertical="center" textRotation="255"/>
    </xf>
    <xf numFmtId="0" fontId="26" fillId="0" borderId="0" xfId="0" applyFont="1" applyAlignment="1">
      <alignment horizontal="left" vertical="center"/>
    </xf>
    <xf numFmtId="178" fontId="4" fillId="0" borderId="5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0" fontId="21" fillId="0" borderId="0" xfId="0" applyFont="1" applyAlignment="1">
      <alignment horizontal="left" vertical="center" textRotation="255"/>
    </xf>
    <xf numFmtId="177" fontId="27" fillId="0" borderId="4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176" fontId="27" fillId="0" borderId="1" xfId="0" applyNumberFormat="1" applyFont="1" applyBorder="1" applyAlignment="1">
      <alignment horizontal="right" vertical="center"/>
    </xf>
    <xf numFmtId="176" fontId="27" fillId="0" borderId="2" xfId="0" applyNumberFormat="1" applyFont="1" applyBorder="1" applyAlignment="1">
      <alignment horizontal="right" vertical="center"/>
    </xf>
    <xf numFmtId="176" fontId="27" fillId="0" borderId="3" xfId="0" applyNumberFormat="1" applyFont="1" applyBorder="1" applyAlignment="1">
      <alignment horizontal="right" vertical="center"/>
    </xf>
    <xf numFmtId="178" fontId="27" fillId="0" borderId="8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9" xfId="0" applyFont="1" applyBorder="1">
      <alignment vertical="center"/>
    </xf>
    <xf numFmtId="49" fontId="4" fillId="0" borderId="19" xfId="0" applyNumberFormat="1" applyFont="1" applyBorder="1" applyAlignment="1">
      <alignment vertical="top" textRotation="255"/>
    </xf>
    <xf numFmtId="49" fontId="2" fillId="0" borderId="19" xfId="0" applyNumberFormat="1" applyFont="1" applyBorder="1" applyAlignment="1">
      <alignment vertical="top" textRotation="255"/>
    </xf>
    <xf numFmtId="0" fontId="18" fillId="0" borderId="0" xfId="0" applyFont="1">
      <alignment vertical="center"/>
    </xf>
    <xf numFmtId="0" fontId="2" fillId="0" borderId="12" xfId="0" applyFont="1" applyBorder="1">
      <alignment vertical="center"/>
    </xf>
    <xf numFmtId="0" fontId="12" fillId="7" borderId="1" xfId="0" applyFont="1" applyFill="1" applyBorder="1" applyAlignment="1">
      <alignment horizontal="center" vertical="center"/>
    </xf>
    <xf numFmtId="178" fontId="27" fillId="0" borderId="1" xfId="0" applyNumberFormat="1" applyFont="1" applyBorder="1" applyAlignment="1">
      <alignment horizontal="right" vertical="center"/>
    </xf>
    <xf numFmtId="178" fontId="27" fillId="0" borderId="7" xfId="0" applyNumberFormat="1" applyFont="1" applyBorder="1" applyAlignment="1">
      <alignment horizontal="right" vertical="center"/>
    </xf>
    <xf numFmtId="178" fontId="27" fillId="0" borderId="6" xfId="0" applyNumberFormat="1" applyFont="1" applyBorder="1" applyAlignment="1">
      <alignment horizontal="right" vertical="center"/>
    </xf>
    <xf numFmtId="49" fontId="19" fillId="0" borderId="0" xfId="0" applyNumberFormat="1" applyFont="1" applyAlignment="1">
      <alignment vertical="top" textRotation="255"/>
    </xf>
    <xf numFmtId="0" fontId="19" fillId="0" borderId="1" xfId="0" applyFont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2" fillId="8" borderId="1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2" fillId="0" borderId="12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19" fillId="8" borderId="1" xfId="0" applyFont="1" applyFill="1" applyBorder="1" applyAlignment="1">
      <alignment horizontal="center" vertical="center" textRotation="255"/>
    </xf>
    <xf numFmtId="0" fontId="19" fillId="0" borderId="0" xfId="0" applyFont="1" applyAlignment="1">
      <alignment horizontal="left" vertical="top" textRotation="255"/>
    </xf>
    <xf numFmtId="0" fontId="27" fillId="0" borderId="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right" vertical="center"/>
    </xf>
    <xf numFmtId="0" fontId="17" fillId="0" borderId="19" xfId="0" applyFont="1" applyBorder="1" applyAlignment="1">
      <alignment horizontal="center" vertical="top" textRotation="255"/>
    </xf>
    <xf numFmtId="0" fontId="4" fillId="8" borderId="6" xfId="0" applyFont="1" applyFill="1" applyBorder="1">
      <alignment vertical="center"/>
    </xf>
    <xf numFmtId="0" fontId="19" fillId="0" borderId="20" xfId="0" applyFont="1" applyBorder="1" applyAlignment="1">
      <alignment textRotation="255"/>
    </xf>
    <xf numFmtId="0" fontId="4" fillId="0" borderId="7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178" fontId="27" fillId="0" borderId="26" xfId="0" applyNumberFormat="1" applyFont="1" applyBorder="1">
      <alignment vertical="center"/>
    </xf>
    <xf numFmtId="178" fontId="27" fillId="0" borderId="13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textRotation="255"/>
    </xf>
    <xf numFmtId="0" fontId="20" fillId="0" borderId="19" xfId="0" applyFont="1" applyBorder="1" applyAlignment="1">
      <alignment horizontal="center" vertical="center"/>
    </xf>
    <xf numFmtId="0" fontId="21" fillId="0" borderId="0" xfId="0" applyFont="1">
      <alignment vertical="center"/>
    </xf>
    <xf numFmtId="49" fontId="20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>
      <alignment vertical="center"/>
    </xf>
    <xf numFmtId="49" fontId="20" fillId="0" borderId="0" xfId="0" applyNumberFormat="1" applyFont="1">
      <alignment vertical="center"/>
    </xf>
    <xf numFmtId="49" fontId="23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76" fontId="20" fillId="0" borderId="19" xfId="0" applyNumberFormat="1" applyFont="1" applyBorder="1">
      <alignment vertical="center"/>
    </xf>
    <xf numFmtId="0" fontId="23" fillId="0" borderId="0" xfId="0" applyFont="1" applyAlignment="1">
      <alignment horizontal="center" vertical="center"/>
    </xf>
    <xf numFmtId="176" fontId="20" fillId="7" borderId="1" xfId="0" applyNumberFormat="1" applyFont="1" applyFill="1" applyBorder="1" applyAlignment="1">
      <alignment horizontal="left" vertical="center"/>
    </xf>
    <xf numFmtId="0" fontId="23" fillId="0" borderId="0" xfId="0" applyFont="1" applyAlignment="1">
      <alignment vertical="center" textRotation="255"/>
    </xf>
    <xf numFmtId="0" fontId="26" fillId="0" borderId="0" xfId="0" applyFont="1" applyAlignment="1">
      <alignment horizontal="center" vertical="center" textRotation="255"/>
    </xf>
    <xf numFmtId="176" fontId="24" fillId="0" borderId="1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4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30" fillId="0" borderId="0" xfId="0" applyFont="1">
      <alignment vertical="center"/>
    </xf>
    <xf numFmtId="0" fontId="11" fillId="0" borderId="4" xfId="0" applyFont="1" applyBorder="1" applyAlignment="1">
      <alignment horizontal="left" vertical="center"/>
    </xf>
    <xf numFmtId="176" fontId="28" fillId="0" borderId="1" xfId="0" applyNumberFormat="1" applyFont="1" applyBorder="1">
      <alignment vertical="center"/>
    </xf>
    <xf numFmtId="176" fontId="27" fillId="0" borderId="15" xfId="0" applyNumberFormat="1" applyFont="1" applyBorder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177" fontId="27" fillId="0" borderId="16" xfId="0" applyNumberFormat="1" applyFont="1" applyBorder="1" applyAlignment="1">
      <alignment horizontal="center" vertical="center"/>
    </xf>
    <xf numFmtId="177" fontId="27" fillId="0" borderId="3" xfId="0" applyNumberFormat="1" applyFont="1" applyBorder="1" applyAlignment="1">
      <alignment horizontal="center" vertical="center"/>
    </xf>
    <xf numFmtId="176" fontId="27" fillId="0" borderId="4" xfId="0" applyNumberFormat="1" applyFont="1" applyBorder="1">
      <alignment vertical="center"/>
    </xf>
    <xf numFmtId="0" fontId="11" fillId="10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8" fontId="4" fillId="0" borderId="30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6" fontId="4" fillId="5" borderId="15" xfId="0" applyNumberFormat="1" applyFont="1" applyFill="1" applyBorder="1" applyAlignment="1">
      <alignment horizontal="center" vertical="center"/>
    </xf>
    <xf numFmtId="178" fontId="27" fillId="0" borderId="1" xfId="0" applyNumberFormat="1" applyFont="1" applyBorder="1">
      <alignment vertical="center"/>
    </xf>
    <xf numFmtId="178" fontId="27" fillId="0" borderId="31" xfId="0" applyNumberFormat="1" applyFont="1" applyBorder="1">
      <alignment vertical="center"/>
    </xf>
    <xf numFmtId="178" fontId="4" fillId="0" borderId="32" xfId="0" applyNumberFormat="1" applyFont="1" applyBorder="1">
      <alignment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11" borderId="1" xfId="0" applyFont="1" applyFill="1" applyBorder="1" applyAlignment="1" applyProtection="1">
      <alignment horizontal="center" vertical="center"/>
      <protection locked="0"/>
    </xf>
    <xf numFmtId="0" fontId="4" fillId="11" borderId="8" xfId="0" applyFont="1" applyFill="1" applyBorder="1" applyAlignment="1" applyProtection="1">
      <alignment horizontal="center" vertical="center"/>
      <protection locked="0"/>
    </xf>
    <xf numFmtId="176" fontId="11" fillId="11" borderId="1" xfId="0" applyNumberFormat="1" applyFont="1" applyFill="1" applyBorder="1" applyAlignment="1">
      <alignment horizontal="center" vertical="center"/>
    </xf>
    <xf numFmtId="176" fontId="4" fillId="11" borderId="1" xfId="0" applyNumberFormat="1" applyFont="1" applyFill="1" applyBorder="1">
      <alignment vertical="center"/>
    </xf>
    <xf numFmtId="0" fontId="30" fillId="11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35" fillId="0" borderId="0" xfId="1" applyFont="1" applyAlignment="1">
      <alignment horizontal="center" vertical="center"/>
    </xf>
    <xf numFmtId="181" fontId="1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8" borderId="28" xfId="0" applyFont="1" applyFill="1" applyBorder="1" applyAlignment="1">
      <alignment horizontal="center" vertical="center"/>
    </xf>
    <xf numFmtId="0" fontId="18" fillId="8" borderId="29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4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5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81" fontId="1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4" fillId="0" borderId="8" xfId="0" applyNumberFormat="1" applyFont="1" applyBorder="1" applyAlignment="1">
      <alignment horizontal="left" vertical="center"/>
    </xf>
    <xf numFmtId="177" fontId="4" fillId="0" borderId="18" xfId="0" applyNumberFormat="1" applyFont="1" applyBorder="1" applyAlignment="1">
      <alignment horizontal="left" vertical="center"/>
    </xf>
    <xf numFmtId="177" fontId="4" fillId="0" borderId="4" xfId="0" applyNumberFormat="1" applyFont="1" applyBorder="1" applyAlignment="1">
      <alignment horizontal="left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36" fillId="0" borderId="35" xfId="1" applyFont="1" applyBorder="1" applyAlignment="1">
      <alignment horizontal="center" vertical="center"/>
    </xf>
    <xf numFmtId="0" fontId="36" fillId="0" borderId="36" xfId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77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177" fontId="29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23" xfId="0" applyFont="1" applyBorder="1" applyAlignment="1">
      <alignment horizontal="center" vertical="center" textRotation="255"/>
    </xf>
    <xf numFmtId="0" fontId="15" fillId="0" borderId="24" xfId="0" applyFont="1" applyBorder="1" applyAlignment="1">
      <alignment horizontal="center" vertical="center" textRotation="255"/>
    </xf>
    <xf numFmtId="49" fontId="4" fillId="0" borderId="2" xfId="0" applyNumberFormat="1" applyFont="1" applyBorder="1" applyAlignment="1">
      <alignment horizontal="center" vertical="top" textRotation="255"/>
    </xf>
    <xf numFmtId="49" fontId="4" fillId="0" borderId="17" xfId="0" applyNumberFormat="1" applyFont="1" applyBorder="1" applyAlignment="1">
      <alignment horizontal="center" vertical="top" textRotation="255"/>
    </xf>
    <xf numFmtId="0" fontId="11" fillId="7" borderId="8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textRotation="255"/>
    </xf>
    <xf numFmtId="0" fontId="12" fillId="0" borderId="17" xfId="0" applyFont="1" applyBorder="1" applyAlignment="1">
      <alignment horizontal="center" vertical="top" textRotation="255"/>
    </xf>
    <xf numFmtId="0" fontId="12" fillId="0" borderId="6" xfId="0" applyFont="1" applyBorder="1" applyAlignment="1">
      <alignment horizontal="center" vertical="top" textRotation="255"/>
    </xf>
    <xf numFmtId="49" fontId="4" fillId="0" borderId="22" xfId="0" applyNumberFormat="1" applyFont="1" applyBorder="1" applyAlignment="1">
      <alignment horizontal="center" vertical="top" textRotation="255"/>
    </xf>
    <xf numFmtId="0" fontId="1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top" textRotation="255"/>
    </xf>
    <xf numFmtId="49" fontId="4" fillId="0" borderId="16" xfId="0" applyNumberFormat="1" applyFont="1" applyBorder="1" applyAlignment="1">
      <alignment horizontal="center" vertical="top" textRotation="255"/>
    </xf>
    <xf numFmtId="49" fontId="4" fillId="0" borderId="19" xfId="0" applyNumberFormat="1" applyFont="1" applyBorder="1" applyAlignment="1">
      <alignment horizontal="center" vertical="top" textRotation="255"/>
    </xf>
    <xf numFmtId="49" fontId="4" fillId="0" borderId="12" xfId="0" applyNumberFormat="1" applyFont="1" applyBorder="1" applyAlignment="1">
      <alignment horizontal="center" vertical="top" textRotation="255"/>
    </xf>
    <xf numFmtId="0" fontId="4" fillId="8" borderId="1" xfId="0" applyFont="1" applyFill="1" applyBorder="1" applyAlignment="1">
      <alignment horizontal="center" vertical="center" textRotation="255"/>
    </xf>
    <xf numFmtId="0" fontId="18" fillId="6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textRotation="255"/>
    </xf>
    <xf numFmtId="0" fontId="19" fillId="0" borderId="19" xfId="0" applyFont="1" applyBorder="1" applyAlignment="1">
      <alignment horizontal="center" textRotation="255"/>
    </xf>
    <xf numFmtId="0" fontId="19" fillId="0" borderId="0" xfId="0" applyFont="1" applyAlignment="1">
      <alignment horizontal="center" textRotation="255"/>
    </xf>
    <xf numFmtId="0" fontId="19" fillId="0" borderId="12" xfId="0" applyFont="1" applyBorder="1" applyAlignment="1">
      <alignment horizontal="center" textRotation="255"/>
    </xf>
    <xf numFmtId="0" fontId="19" fillId="0" borderId="0" xfId="0" applyFont="1" applyAlignment="1">
      <alignment horizontal="right" vertical="top" textRotation="255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9" fillId="0" borderId="19" xfId="0" applyFont="1" applyBorder="1" applyAlignment="1">
      <alignment horizontal="center" vertical="distributed" textRotation="255"/>
    </xf>
    <xf numFmtId="0" fontId="19" fillId="0" borderId="0" xfId="0" applyFont="1" applyAlignment="1">
      <alignment horizontal="center" vertical="distributed" textRotation="255"/>
    </xf>
    <xf numFmtId="0" fontId="19" fillId="0" borderId="12" xfId="0" applyFont="1" applyBorder="1" applyAlignment="1">
      <alignment horizontal="center" vertical="distributed" textRotation="255"/>
    </xf>
    <xf numFmtId="0" fontId="19" fillId="0" borderId="0" xfId="0" applyFont="1" applyAlignment="1">
      <alignment horizontal="center" vertical="top" textRotation="255"/>
    </xf>
    <xf numFmtId="0" fontId="19" fillId="0" borderId="0" xfId="0" applyFont="1" applyAlignment="1">
      <alignment horizontal="center" vertical="center" textRotation="255"/>
    </xf>
    <xf numFmtId="177" fontId="19" fillId="0" borderId="0" xfId="0" applyNumberFormat="1" applyFont="1" applyAlignment="1">
      <alignment horizontal="center" vertical="top" textRotation="255"/>
    </xf>
    <xf numFmtId="180" fontId="19" fillId="0" borderId="0" xfId="0" applyNumberFormat="1" applyFont="1" applyAlignment="1">
      <alignment horizontal="center" textRotation="255"/>
    </xf>
    <xf numFmtId="0" fontId="32" fillId="0" borderId="0" xfId="0" applyFont="1" applyAlignment="1">
      <alignment horizontal="left" vertical="center" textRotation="255"/>
    </xf>
    <xf numFmtId="0" fontId="19" fillId="0" borderId="13" xfId="0" applyFont="1" applyBorder="1" applyAlignment="1">
      <alignment horizontal="right" vertical="top" textRotation="255"/>
    </xf>
    <xf numFmtId="0" fontId="33" fillId="0" borderId="0" xfId="0" applyFont="1" applyAlignment="1">
      <alignment horizontal="right" textRotation="255"/>
    </xf>
    <xf numFmtId="0" fontId="17" fillId="0" borderId="19" xfId="0" applyFont="1" applyBorder="1" applyAlignment="1">
      <alignment horizontal="center" vertical="top" textRotation="255"/>
    </xf>
    <xf numFmtId="0" fontId="17" fillId="0" borderId="12" xfId="0" applyFont="1" applyBorder="1" applyAlignment="1">
      <alignment horizontal="center" vertical="top" textRotation="255"/>
    </xf>
    <xf numFmtId="0" fontId="19" fillId="0" borderId="13" xfId="0" applyFont="1" applyBorder="1" applyAlignment="1">
      <alignment horizontal="center" vertical="top" textRotation="255"/>
    </xf>
    <xf numFmtId="0" fontId="26" fillId="0" borderId="0" xfId="0" applyFont="1" applyAlignment="1">
      <alignment horizontal="center" vertical="top" textRotation="255"/>
    </xf>
    <xf numFmtId="0" fontId="11" fillId="0" borderId="0" xfId="0" applyFont="1" applyAlignment="1">
      <alignment horizontal="center" vertical="top" textRotation="255"/>
    </xf>
    <xf numFmtId="0" fontId="19" fillId="0" borderId="12" xfId="0" applyFont="1" applyBorder="1" applyAlignment="1">
      <alignment horizontal="left" vertical="distributed" textRotation="255"/>
    </xf>
    <xf numFmtId="0" fontId="19" fillId="0" borderId="0" xfId="0" applyFont="1" applyAlignment="1">
      <alignment horizontal="right" vertical="distributed" textRotation="255"/>
    </xf>
    <xf numFmtId="0" fontId="19" fillId="0" borderId="0" xfId="0" applyFont="1" applyAlignment="1">
      <alignment horizontal="left" textRotation="255"/>
    </xf>
    <xf numFmtId="0" fontId="19" fillId="0" borderId="0" xfId="0" applyFont="1" applyAlignment="1">
      <alignment horizontal="left" vertical="top" textRotation="255"/>
    </xf>
    <xf numFmtId="0" fontId="19" fillId="0" borderId="13" xfId="0" applyFont="1" applyBorder="1" applyAlignment="1">
      <alignment horizontal="left" vertical="top" textRotation="255"/>
    </xf>
    <xf numFmtId="0" fontId="17" fillId="0" borderId="10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 textRotation="255"/>
    </xf>
    <xf numFmtId="0" fontId="17" fillId="0" borderId="19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21" fillId="0" borderId="0" xfId="0" applyFont="1" applyAlignment="1">
      <alignment horizontal="center" vertical="center" textRotation="255"/>
    </xf>
    <xf numFmtId="0" fontId="17" fillId="0" borderId="0" xfId="0" applyFont="1" applyAlignment="1">
      <alignment horizontal="center" vertical="top" textRotation="255"/>
    </xf>
    <xf numFmtId="0" fontId="19" fillId="0" borderId="19" xfId="0" applyFont="1" applyBorder="1" applyAlignment="1">
      <alignment horizontal="center" vertical="top" textRotation="255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19" fillId="0" borderId="12" xfId="0" applyFont="1" applyBorder="1" applyAlignment="1">
      <alignment horizontal="center" vertical="top" textRotation="255"/>
    </xf>
    <xf numFmtId="0" fontId="10" fillId="0" borderId="0" xfId="0" applyFont="1" applyAlignment="1">
      <alignment horizontal="center" vertical="distributed" textRotation="255"/>
    </xf>
    <xf numFmtId="0" fontId="19" fillId="0" borderId="19" xfId="0" applyFont="1" applyBorder="1" applyAlignment="1">
      <alignment horizontal="center" vertical="center" textRotation="255"/>
    </xf>
    <xf numFmtId="0" fontId="19" fillId="0" borderId="12" xfId="0" applyFont="1" applyBorder="1" applyAlignment="1">
      <alignment horizontal="center" vertical="center" textRotation="255"/>
    </xf>
    <xf numFmtId="0" fontId="19" fillId="0" borderId="10" xfId="0" applyFont="1" applyBorder="1" applyAlignment="1">
      <alignment horizontal="center" vertical="center" textRotation="255"/>
    </xf>
    <xf numFmtId="0" fontId="19" fillId="0" borderId="20" xfId="0" applyFont="1" applyBorder="1" applyAlignment="1">
      <alignment horizontal="center" vertical="center" textRotation="255"/>
    </xf>
    <xf numFmtId="0" fontId="19" fillId="0" borderId="16" xfId="0" applyFont="1" applyBorder="1" applyAlignment="1">
      <alignment horizontal="center" vertical="center" textRotation="255"/>
    </xf>
    <xf numFmtId="0" fontId="19" fillId="0" borderId="9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20" xfId="0" applyFont="1" applyBorder="1" applyAlignment="1">
      <alignment horizontal="left" vertical="center" textRotation="255"/>
    </xf>
    <xf numFmtId="0" fontId="19" fillId="0" borderId="16" xfId="0" applyFont="1" applyBorder="1" applyAlignment="1">
      <alignment horizontal="left" vertical="center" textRotation="255"/>
    </xf>
    <xf numFmtId="0" fontId="19" fillId="0" borderId="0" xfId="0" applyFont="1" applyAlignment="1">
      <alignment horizontal="left" vertical="center" textRotation="255"/>
    </xf>
    <xf numFmtId="0" fontId="19" fillId="0" borderId="12" xfId="0" applyFont="1" applyBorder="1" applyAlignment="1">
      <alignment horizontal="left" vertical="center" textRotation="255"/>
    </xf>
    <xf numFmtId="0" fontId="19" fillId="0" borderId="13" xfId="0" applyFont="1" applyBorder="1" applyAlignment="1">
      <alignment horizontal="left" vertical="center" textRotation="255"/>
    </xf>
    <xf numFmtId="0" fontId="19" fillId="0" borderId="5" xfId="0" applyFont="1" applyBorder="1" applyAlignment="1">
      <alignment horizontal="left" vertical="center" textRotation="255"/>
    </xf>
    <xf numFmtId="0" fontId="10" fillId="0" borderId="19" xfId="0" applyFont="1" applyBorder="1" applyAlignment="1">
      <alignment horizontal="center" vertical="distributed" textRotation="255"/>
    </xf>
    <xf numFmtId="0" fontId="24" fillId="0" borderId="12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right" vertical="center" textRotation="255"/>
    </xf>
    <xf numFmtId="0" fontId="19" fillId="0" borderId="20" xfId="0" applyFont="1" applyBorder="1" applyAlignment="1">
      <alignment horizontal="right" vertical="center" textRotation="255"/>
    </xf>
    <xf numFmtId="0" fontId="19" fillId="0" borderId="19" xfId="0" applyFont="1" applyBorder="1" applyAlignment="1">
      <alignment horizontal="right" vertical="center" textRotation="255"/>
    </xf>
    <xf numFmtId="0" fontId="19" fillId="0" borderId="0" xfId="0" applyFont="1" applyAlignment="1">
      <alignment horizontal="right" vertical="center" textRotation="255"/>
    </xf>
    <xf numFmtId="0" fontId="19" fillId="0" borderId="9" xfId="0" applyFont="1" applyBorder="1" applyAlignment="1">
      <alignment horizontal="right" vertical="center" textRotation="255"/>
    </xf>
    <xf numFmtId="0" fontId="19" fillId="0" borderId="13" xfId="0" applyFont="1" applyBorder="1" applyAlignment="1">
      <alignment horizontal="right" vertical="center" textRotation="255"/>
    </xf>
    <xf numFmtId="0" fontId="19" fillId="0" borderId="19" xfId="0" applyFont="1" applyBorder="1" applyAlignment="1">
      <alignment horizontal="right" vertical="top" textRotation="255"/>
    </xf>
    <xf numFmtId="0" fontId="19" fillId="0" borderId="12" xfId="0" applyFont="1" applyBorder="1" applyAlignment="1">
      <alignment horizontal="left" vertical="top" textRotation="255"/>
    </xf>
  </cellXfs>
  <cellStyles count="2">
    <cellStyle name="ハイパーリンク" xfId="1" builtinId="8"/>
    <cellStyle name="標準" xfId="0" builtinId="0"/>
  </cellStyles>
  <dxfs count="32">
    <dxf>
      <font>
        <b/>
        <i val="0"/>
      </font>
    </dxf>
    <dxf>
      <font>
        <b/>
        <i val="0"/>
      </font>
    </dxf>
    <dxf>
      <font>
        <b/>
        <i val="0"/>
        <color theme="1"/>
      </font>
      <numFmt numFmtId="0" formatCode="General"/>
    </dxf>
    <dxf>
      <font>
        <b/>
        <i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CECE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9FFE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FF99"/>
      <color rgb="FFE9FFE9"/>
      <color rgb="FFC1FFC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6</xdr:row>
      <xdr:rowOff>47625</xdr:rowOff>
    </xdr:from>
    <xdr:to>
      <xdr:col>12</xdr:col>
      <xdr:colOff>552450</xdr:colOff>
      <xdr:row>6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8105775" y="1876425"/>
          <a:ext cx="466725" cy="247650"/>
        </a:xfrm>
        <a:prstGeom prst="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161925</xdr:rowOff>
    </xdr:from>
    <xdr:to>
      <xdr:col>16</xdr:col>
      <xdr:colOff>57150</xdr:colOff>
      <xdr:row>17</xdr:row>
      <xdr:rowOff>19050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500-000061040000}"/>
            </a:ext>
          </a:extLst>
        </xdr:cNvPr>
        <xdr:cNvSpPr txBox="1">
          <a:spLocks noChangeArrowheads="1"/>
        </xdr:cNvSpPr>
      </xdr:nvSpPr>
      <xdr:spPr bwMode="auto">
        <a:xfrm>
          <a:off x="1924050" y="333375"/>
          <a:ext cx="209550" cy="2619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（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北名・峰・天神丁自治会は除く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）</a:t>
          </a:r>
        </a:p>
      </xdr:txBody>
    </xdr:sp>
    <xdr:clientData/>
  </xdr:twoCellAnchor>
  <xdr:twoCellAnchor>
    <xdr:from>
      <xdr:col>0</xdr:col>
      <xdr:colOff>51136</xdr:colOff>
      <xdr:row>0</xdr:row>
      <xdr:rowOff>50140</xdr:rowOff>
    </xdr:from>
    <xdr:to>
      <xdr:col>1</xdr:col>
      <xdr:colOff>136861</xdr:colOff>
      <xdr:row>18</xdr:row>
      <xdr:rowOff>10027</xdr:rowOff>
    </xdr:to>
    <xdr:sp macro="" textlink="">
      <xdr:nvSpPr>
        <xdr:cNvPr id="1123" name="Text Box 99">
          <a:extLst>
            <a:ext uri="{FF2B5EF4-FFF2-40B4-BE49-F238E27FC236}">
              <a16:creationId xmlns:a16="http://schemas.microsoft.com/office/drawing/2014/main" id="{00000000-0008-0000-0500-000063040000}"/>
            </a:ext>
          </a:extLst>
        </xdr:cNvPr>
        <xdr:cNvSpPr txBox="1">
          <a:spLocks noChangeArrowheads="1"/>
        </xdr:cNvSpPr>
      </xdr:nvSpPr>
      <xdr:spPr bwMode="auto">
        <a:xfrm>
          <a:off x="51136" y="50140"/>
          <a:ext cx="366462" cy="30479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　見易いところに貼って下さい</a:t>
          </a:r>
        </a:p>
      </xdr:txBody>
    </xdr:sp>
    <xdr:clientData/>
  </xdr:twoCellAnchor>
  <xdr:twoCellAnchor>
    <xdr:from>
      <xdr:col>32</xdr:col>
      <xdr:colOff>142875</xdr:colOff>
      <xdr:row>10</xdr:row>
      <xdr:rowOff>104775</xdr:rowOff>
    </xdr:from>
    <xdr:to>
      <xdr:col>35</xdr:col>
      <xdr:colOff>0</xdr:colOff>
      <xdr:row>18</xdr:row>
      <xdr:rowOff>114300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00000000-0008-0000-0500-000066040000}"/>
            </a:ext>
          </a:extLst>
        </xdr:cNvPr>
        <xdr:cNvSpPr txBox="1">
          <a:spLocks noChangeArrowheads="1"/>
        </xdr:cNvSpPr>
      </xdr:nvSpPr>
      <xdr:spPr bwMode="auto">
        <a:xfrm>
          <a:off x="3581400" y="1838325"/>
          <a:ext cx="209550" cy="1381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（旧六月十七日）</a:t>
          </a:r>
        </a:p>
      </xdr:txBody>
    </xdr:sp>
    <xdr:clientData/>
  </xdr:twoCellAnchor>
  <xdr:twoCellAnchor>
    <xdr:from>
      <xdr:col>21</xdr:col>
      <xdr:colOff>95250</xdr:colOff>
      <xdr:row>10</xdr:row>
      <xdr:rowOff>104775</xdr:rowOff>
    </xdr:from>
    <xdr:to>
      <xdr:col>23</xdr:col>
      <xdr:colOff>95250</xdr:colOff>
      <xdr:row>18</xdr:row>
      <xdr:rowOff>114300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00000000-0008-0000-0500-000068040000}"/>
            </a:ext>
          </a:extLst>
        </xdr:cNvPr>
        <xdr:cNvSpPr txBox="1">
          <a:spLocks noChangeArrowheads="1"/>
        </xdr:cNvSpPr>
      </xdr:nvSpPr>
      <xdr:spPr bwMode="auto">
        <a:xfrm>
          <a:off x="2419350" y="1838325"/>
          <a:ext cx="209550" cy="1381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（旧八月十七日）</a:t>
          </a:r>
        </a:p>
      </xdr:txBody>
    </xdr:sp>
    <xdr:clientData/>
  </xdr:twoCellAnchor>
  <xdr:twoCellAnchor>
    <xdr:from>
      <xdr:col>25</xdr:col>
      <xdr:colOff>0</xdr:colOff>
      <xdr:row>10</xdr:row>
      <xdr:rowOff>104775</xdr:rowOff>
    </xdr:from>
    <xdr:to>
      <xdr:col>27</xdr:col>
      <xdr:colOff>0</xdr:colOff>
      <xdr:row>18</xdr:row>
      <xdr:rowOff>114300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00000000-0008-0000-0500-000069040000}"/>
            </a:ext>
          </a:extLst>
        </xdr:cNvPr>
        <xdr:cNvSpPr txBox="1">
          <a:spLocks noChangeArrowheads="1"/>
        </xdr:cNvSpPr>
      </xdr:nvSpPr>
      <xdr:spPr bwMode="auto">
        <a:xfrm>
          <a:off x="2743200" y="1838325"/>
          <a:ext cx="209550" cy="1381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（旧八月十六日）</a:t>
          </a:r>
        </a:p>
      </xdr:txBody>
    </xdr:sp>
    <xdr:clientData/>
  </xdr:twoCellAnchor>
  <xdr:twoCellAnchor>
    <xdr:from>
      <xdr:col>0</xdr:col>
      <xdr:colOff>80211</xdr:colOff>
      <xdr:row>37</xdr:row>
      <xdr:rowOff>130338</xdr:rowOff>
    </xdr:from>
    <xdr:to>
      <xdr:col>1</xdr:col>
      <xdr:colOff>165936</xdr:colOff>
      <xdr:row>45</xdr:row>
      <xdr:rowOff>100259</xdr:rowOff>
    </xdr:to>
    <xdr:sp macro="" textlink="">
      <xdr:nvSpPr>
        <xdr:cNvPr id="7" name="Text Box 9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80211" y="6476996"/>
          <a:ext cx="366462" cy="1333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+mn-ea"/>
              <a:ea typeface="+mn-ea"/>
            </a:rPr>
            <a:t>徳島県神社庁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jnet.ne.jp/dairy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D1:G43"/>
  <sheetViews>
    <sheetView showGridLines="0" showRowColHeaders="0" workbookViewId="0">
      <selection activeCell="F13" sqref="F13"/>
    </sheetView>
  </sheetViews>
  <sheetFormatPr defaultRowHeight="13.5" x14ac:dyDescent="0.15"/>
  <cols>
    <col min="5" max="5" width="15.375" customWidth="1"/>
  </cols>
  <sheetData>
    <row r="1" spans="4:7" ht="20.100000000000001" customHeight="1" x14ac:dyDescent="0.15">
      <c r="G1" s="199"/>
    </row>
    <row r="2" spans="4:7" ht="20.100000000000001" customHeight="1" thickBot="1" x14ac:dyDescent="0.2">
      <c r="G2" s="199"/>
    </row>
    <row r="3" spans="4:7" ht="20.100000000000001" customHeight="1" thickBot="1" x14ac:dyDescent="0.2">
      <c r="D3" s="145"/>
      <c r="E3" s="231" t="s">
        <v>300</v>
      </c>
      <c r="F3" s="232"/>
      <c r="G3" s="199"/>
    </row>
    <row r="4" spans="4:7" ht="20.100000000000001" customHeight="1" x14ac:dyDescent="0.15">
      <c r="D4" s="145"/>
      <c r="E4" s="145"/>
      <c r="G4" s="199"/>
    </row>
    <row r="5" spans="4:7" ht="20.100000000000001" customHeight="1" x14ac:dyDescent="0.15">
      <c r="G5" s="199"/>
    </row>
    <row r="6" spans="4:7" ht="20.100000000000001" customHeight="1" x14ac:dyDescent="0.15">
      <c r="D6" s="233" t="s">
        <v>170</v>
      </c>
      <c r="E6" s="233"/>
      <c r="F6" s="233"/>
      <c r="G6" s="233"/>
    </row>
    <row r="7" spans="4:7" ht="20.100000000000001" customHeight="1" x14ac:dyDescent="0.15">
      <c r="D7" s="233"/>
      <c r="E7" s="233"/>
      <c r="F7" s="233"/>
      <c r="G7" s="233"/>
    </row>
    <row r="8" spans="4:7" ht="20.100000000000001" customHeight="1" x14ac:dyDescent="0.15">
      <c r="D8" s="8" t="s">
        <v>13</v>
      </c>
      <c r="E8" s="205" t="s">
        <v>14</v>
      </c>
      <c r="F8" s="210" t="s">
        <v>302</v>
      </c>
      <c r="G8" s="39" t="s">
        <v>150</v>
      </c>
    </row>
    <row r="9" spans="4:7" ht="20.100000000000001" customHeight="1" x14ac:dyDescent="0.15">
      <c r="D9" s="203">
        <v>2016</v>
      </c>
      <c r="E9" s="206" t="str">
        <f>F9&amp;DBCS(G9)&amp;"年"</f>
        <v>平成２８年</v>
      </c>
      <c r="F9" s="211" t="s">
        <v>301</v>
      </c>
      <c r="G9" s="40">
        <v>28</v>
      </c>
    </row>
    <row r="10" spans="4:7" ht="20.100000000000001" customHeight="1" x14ac:dyDescent="0.15">
      <c r="D10" s="203">
        <v>2017</v>
      </c>
      <c r="E10" s="206" t="str">
        <f t="shared" ref="E10:E43" si="0">F10&amp;DBCS(G10)&amp;"年"</f>
        <v>平成２９年</v>
      </c>
      <c r="F10" s="211" t="str">
        <f>F9</f>
        <v>平成</v>
      </c>
      <c r="G10" s="40">
        <f>IF(F9=F10,G9+1,1)</f>
        <v>29</v>
      </c>
    </row>
    <row r="11" spans="4:7" ht="20.100000000000001" customHeight="1" x14ac:dyDescent="0.15">
      <c r="D11" s="203">
        <v>2018</v>
      </c>
      <c r="E11" s="206" t="str">
        <f t="shared" si="0"/>
        <v>平成３０年</v>
      </c>
      <c r="F11" s="211" t="str">
        <f t="shared" ref="F11:F43" si="1">F10</f>
        <v>平成</v>
      </c>
      <c r="G11" s="40">
        <f t="shared" ref="G11:G26" si="2">IF(F10=F11,G10+1,1)</f>
        <v>30</v>
      </c>
    </row>
    <row r="12" spans="4:7" ht="20.100000000000001" customHeight="1" x14ac:dyDescent="0.15">
      <c r="D12" s="203">
        <v>2019</v>
      </c>
      <c r="E12" s="206" t="str">
        <f t="shared" si="0"/>
        <v>令和１年</v>
      </c>
      <c r="F12" s="211" t="s">
        <v>309</v>
      </c>
      <c r="G12" s="40">
        <f t="shared" si="2"/>
        <v>1</v>
      </c>
    </row>
    <row r="13" spans="4:7" ht="20.100000000000001" customHeight="1" x14ac:dyDescent="0.15">
      <c r="D13" s="222">
        <v>2020</v>
      </c>
      <c r="E13" s="223" t="str">
        <f t="shared" si="0"/>
        <v>令和２年</v>
      </c>
      <c r="F13" s="224" t="str">
        <f t="shared" si="1"/>
        <v>令和</v>
      </c>
      <c r="G13" s="225">
        <f t="shared" si="2"/>
        <v>2</v>
      </c>
    </row>
    <row r="14" spans="4:7" ht="20.100000000000001" customHeight="1" x14ac:dyDescent="0.15">
      <c r="D14" s="203">
        <v>2021</v>
      </c>
      <c r="E14" s="206" t="str">
        <f t="shared" si="0"/>
        <v>令和３年</v>
      </c>
      <c r="F14" s="211" t="str">
        <f t="shared" si="1"/>
        <v>令和</v>
      </c>
      <c r="G14" s="40">
        <f t="shared" si="2"/>
        <v>3</v>
      </c>
    </row>
    <row r="15" spans="4:7" ht="20.100000000000001" customHeight="1" x14ac:dyDescent="0.15">
      <c r="D15" s="203">
        <v>2022</v>
      </c>
      <c r="E15" s="206" t="str">
        <f t="shared" si="0"/>
        <v>令和４年</v>
      </c>
      <c r="F15" s="211" t="str">
        <f t="shared" si="1"/>
        <v>令和</v>
      </c>
      <c r="G15" s="40">
        <f t="shared" si="2"/>
        <v>4</v>
      </c>
    </row>
    <row r="16" spans="4:7" ht="20.100000000000001" customHeight="1" x14ac:dyDescent="0.15">
      <c r="D16" s="203">
        <v>2023</v>
      </c>
      <c r="E16" s="206" t="str">
        <f t="shared" si="0"/>
        <v>令和５年</v>
      </c>
      <c r="F16" s="211" t="str">
        <f t="shared" si="1"/>
        <v>令和</v>
      </c>
      <c r="G16" s="40">
        <f t="shared" si="2"/>
        <v>5</v>
      </c>
    </row>
    <row r="17" spans="4:7" ht="20.100000000000001" customHeight="1" x14ac:dyDescent="0.15">
      <c r="D17" s="203">
        <v>2024</v>
      </c>
      <c r="E17" s="206" t="str">
        <f t="shared" si="0"/>
        <v>令和６年</v>
      </c>
      <c r="F17" s="211" t="str">
        <f t="shared" si="1"/>
        <v>令和</v>
      </c>
      <c r="G17" s="40">
        <f t="shared" si="2"/>
        <v>6</v>
      </c>
    </row>
    <row r="18" spans="4:7" ht="20.100000000000001" customHeight="1" x14ac:dyDescent="0.15">
      <c r="D18" s="222">
        <v>2025</v>
      </c>
      <c r="E18" s="223" t="str">
        <f t="shared" si="0"/>
        <v>令和７年</v>
      </c>
      <c r="F18" s="224" t="str">
        <f t="shared" si="1"/>
        <v>令和</v>
      </c>
      <c r="G18" s="225">
        <f t="shared" si="2"/>
        <v>7</v>
      </c>
    </row>
    <row r="19" spans="4:7" ht="20.100000000000001" customHeight="1" x14ac:dyDescent="0.15">
      <c r="D19" s="203">
        <v>2026</v>
      </c>
      <c r="E19" s="206" t="str">
        <f t="shared" si="0"/>
        <v>令和８年</v>
      </c>
      <c r="F19" s="211" t="str">
        <f t="shared" si="1"/>
        <v>令和</v>
      </c>
      <c r="G19" s="40">
        <f t="shared" si="2"/>
        <v>8</v>
      </c>
    </row>
    <row r="20" spans="4:7" ht="20.100000000000001" customHeight="1" x14ac:dyDescent="0.15">
      <c r="D20" s="203">
        <v>2027</v>
      </c>
      <c r="E20" s="206" t="str">
        <f t="shared" si="0"/>
        <v>令和９年</v>
      </c>
      <c r="F20" s="211" t="str">
        <f t="shared" si="1"/>
        <v>令和</v>
      </c>
      <c r="G20" s="40">
        <f t="shared" si="2"/>
        <v>9</v>
      </c>
    </row>
    <row r="21" spans="4:7" ht="20.100000000000001" customHeight="1" x14ac:dyDescent="0.15">
      <c r="D21" s="203">
        <v>2028</v>
      </c>
      <c r="E21" s="206" t="str">
        <f t="shared" si="0"/>
        <v>令和１０年</v>
      </c>
      <c r="F21" s="211" t="str">
        <f t="shared" si="1"/>
        <v>令和</v>
      </c>
      <c r="G21" s="40">
        <f t="shared" si="2"/>
        <v>10</v>
      </c>
    </row>
    <row r="22" spans="4:7" ht="20.100000000000001" customHeight="1" x14ac:dyDescent="0.15">
      <c r="D22" s="203">
        <v>2029</v>
      </c>
      <c r="E22" s="206" t="str">
        <f t="shared" si="0"/>
        <v>令和１１年</v>
      </c>
      <c r="F22" s="211" t="str">
        <f t="shared" si="1"/>
        <v>令和</v>
      </c>
      <c r="G22" s="40">
        <f t="shared" si="2"/>
        <v>11</v>
      </c>
    </row>
    <row r="23" spans="4:7" ht="20.100000000000001" customHeight="1" x14ac:dyDescent="0.15">
      <c r="D23" s="222">
        <v>2030</v>
      </c>
      <c r="E23" s="223" t="str">
        <f t="shared" si="0"/>
        <v>令和１２年</v>
      </c>
      <c r="F23" s="224" t="str">
        <f t="shared" si="1"/>
        <v>令和</v>
      </c>
      <c r="G23" s="225">
        <f t="shared" si="2"/>
        <v>12</v>
      </c>
    </row>
    <row r="24" spans="4:7" ht="20.100000000000001" customHeight="1" x14ac:dyDescent="0.15">
      <c r="D24" s="203">
        <v>2031</v>
      </c>
      <c r="E24" s="206" t="str">
        <f t="shared" si="0"/>
        <v>令和１３年</v>
      </c>
      <c r="F24" s="211" t="str">
        <f t="shared" si="1"/>
        <v>令和</v>
      </c>
      <c r="G24" s="40">
        <f t="shared" si="2"/>
        <v>13</v>
      </c>
    </row>
    <row r="25" spans="4:7" ht="20.100000000000001" customHeight="1" x14ac:dyDescent="0.15">
      <c r="D25" s="203">
        <v>2032</v>
      </c>
      <c r="E25" s="206" t="str">
        <f t="shared" si="0"/>
        <v>令和１４年</v>
      </c>
      <c r="F25" s="211" t="str">
        <f t="shared" si="1"/>
        <v>令和</v>
      </c>
      <c r="G25" s="40">
        <f t="shared" si="2"/>
        <v>14</v>
      </c>
    </row>
    <row r="26" spans="4:7" ht="20.100000000000001" customHeight="1" x14ac:dyDescent="0.15">
      <c r="D26" s="203">
        <v>2033</v>
      </c>
      <c r="E26" s="206" t="str">
        <f t="shared" si="0"/>
        <v>令和１５年</v>
      </c>
      <c r="F26" s="211" t="str">
        <f t="shared" si="1"/>
        <v>令和</v>
      </c>
      <c r="G26" s="40">
        <f t="shared" si="2"/>
        <v>15</v>
      </c>
    </row>
    <row r="27" spans="4:7" ht="17.25" x14ac:dyDescent="0.15">
      <c r="D27" s="203">
        <v>2034</v>
      </c>
      <c r="E27" s="206" t="str">
        <f t="shared" si="0"/>
        <v>令和１６年</v>
      </c>
      <c r="F27" s="211" t="str">
        <f t="shared" si="1"/>
        <v>令和</v>
      </c>
      <c r="G27" s="40">
        <f t="shared" ref="G27:G43" si="3">G26+1</f>
        <v>16</v>
      </c>
    </row>
    <row r="28" spans="4:7" ht="17.25" x14ac:dyDescent="0.15">
      <c r="D28" s="222">
        <v>2035</v>
      </c>
      <c r="E28" s="223" t="str">
        <f t="shared" si="0"/>
        <v>令和１７年</v>
      </c>
      <c r="F28" s="224" t="str">
        <f t="shared" si="1"/>
        <v>令和</v>
      </c>
      <c r="G28" s="225">
        <f t="shared" si="3"/>
        <v>17</v>
      </c>
    </row>
    <row r="29" spans="4:7" ht="17.25" x14ac:dyDescent="0.15">
      <c r="D29" s="204">
        <v>2036</v>
      </c>
      <c r="E29" s="206" t="str">
        <f t="shared" si="0"/>
        <v>令和１８年</v>
      </c>
      <c r="F29" s="211" t="str">
        <f t="shared" si="1"/>
        <v>令和</v>
      </c>
      <c r="G29" s="40">
        <f t="shared" si="3"/>
        <v>18</v>
      </c>
    </row>
    <row r="30" spans="4:7" ht="17.25" x14ac:dyDescent="0.15">
      <c r="D30" s="204">
        <v>2037</v>
      </c>
      <c r="E30" s="206" t="str">
        <f t="shared" si="0"/>
        <v>令和１９年</v>
      </c>
      <c r="F30" s="211" t="str">
        <f t="shared" si="1"/>
        <v>令和</v>
      </c>
      <c r="G30" s="40">
        <f t="shared" si="3"/>
        <v>19</v>
      </c>
    </row>
    <row r="31" spans="4:7" ht="17.25" x14ac:dyDescent="0.15">
      <c r="D31" s="204">
        <v>2038</v>
      </c>
      <c r="E31" s="206" t="str">
        <f t="shared" si="0"/>
        <v>令和２０年</v>
      </c>
      <c r="F31" s="211" t="str">
        <f t="shared" si="1"/>
        <v>令和</v>
      </c>
      <c r="G31" s="40">
        <f t="shared" si="3"/>
        <v>20</v>
      </c>
    </row>
    <row r="32" spans="4:7" ht="17.25" x14ac:dyDescent="0.15">
      <c r="D32" s="204">
        <v>2039</v>
      </c>
      <c r="E32" s="206" t="str">
        <f t="shared" si="0"/>
        <v>令和２１年</v>
      </c>
      <c r="F32" s="211" t="str">
        <f t="shared" si="1"/>
        <v>令和</v>
      </c>
      <c r="G32" s="40">
        <f t="shared" si="3"/>
        <v>21</v>
      </c>
    </row>
    <row r="33" spans="4:7" ht="17.25" x14ac:dyDescent="0.15">
      <c r="D33" s="226">
        <v>2040</v>
      </c>
      <c r="E33" s="223" t="str">
        <f t="shared" si="0"/>
        <v>令和２２年</v>
      </c>
      <c r="F33" s="224" t="str">
        <f t="shared" si="1"/>
        <v>令和</v>
      </c>
      <c r="G33" s="225">
        <f t="shared" si="3"/>
        <v>22</v>
      </c>
    </row>
    <row r="34" spans="4:7" ht="17.25" x14ac:dyDescent="0.15">
      <c r="D34" s="204">
        <v>2041</v>
      </c>
      <c r="E34" s="206" t="str">
        <f t="shared" si="0"/>
        <v>令和２３年</v>
      </c>
      <c r="F34" s="211" t="str">
        <f t="shared" si="1"/>
        <v>令和</v>
      </c>
      <c r="G34" s="40">
        <f t="shared" si="3"/>
        <v>23</v>
      </c>
    </row>
    <row r="35" spans="4:7" ht="17.25" x14ac:dyDescent="0.15">
      <c r="D35" s="204">
        <v>2042</v>
      </c>
      <c r="E35" s="206" t="str">
        <f t="shared" si="0"/>
        <v>令和２４年</v>
      </c>
      <c r="F35" s="211" t="str">
        <f t="shared" si="1"/>
        <v>令和</v>
      </c>
      <c r="G35" s="40">
        <f t="shared" si="3"/>
        <v>24</v>
      </c>
    </row>
    <row r="36" spans="4:7" ht="17.25" x14ac:dyDescent="0.15">
      <c r="D36" s="204">
        <v>2043</v>
      </c>
      <c r="E36" s="206" t="str">
        <f t="shared" si="0"/>
        <v>令和２５年</v>
      </c>
      <c r="F36" s="211" t="str">
        <f t="shared" si="1"/>
        <v>令和</v>
      </c>
      <c r="G36" s="40">
        <f t="shared" si="3"/>
        <v>25</v>
      </c>
    </row>
    <row r="37" spans="4:7" ht="17.25" x14ac:dyDescent="0.15">
      <c r="D37" s="204">
        <v>2044</v>
      </c>
      <c r="E37" s="206" t="str">
        <f t="shared" si="0"/>
        <v>令和２６年</v>
      </c>
      <c r="F37" s="211" t="str">
        <f t="shared" si="1"/>
        <v>令和</v>
      </c>
      <c r="G37" s="40">
        <f t="shared" si="3"/>
        <v>26</v>
      </c>
    </row>
    <row r="38" spans="4:7" ht="17.25" x14ac:dyDescent="0.15">
      <c r="D38" s="226">
        <v>2045</v>
      </c>
      <c r="E38" s="223" t="str">
        <f t="shared" si="0"/>
        <v>令和２７年</v>
      </c>
      <c r="F38" s="224" t="str">
        <f t="shared" si="1"/>
        <v>令和</v>
      </c>
      <c r="G38" s="225">
        <f t="shared" si="3"/>
        <v>27</v>
      </c>
    </row>
    <row r="39" spans="4:7" ht="17.25" x14ac:dyDescent="0.15">
      <c r="D39" s="204">
        <v>2046</v>
      </c>
      <c r="E39" s="206" t="str">
        <f t="shared" si="0"/>
        <v>令和２８年</v>
      </c>
      <c r="F39" s="211" t="str">
        <f t="shared" si="1"/>
        <v>令和</v>
      </c>
      <c r="G39" s="40">
        <f t="shared" si="3"/>
        <v>28</v>
      </c>
    </row>
    <row r="40" spans="4:7" ht="17.25" x14ac:dyDescent="0.15">
      <c r="D40" s="204">
        <v>2047</v>
      </c>
      <c r="E40" s="206" t="str">
        <f t="shared" si="0"/>
        <v>令和２９年</v>
      </c>
      <c r="F40" s="211" t="str">
        <f t="shared" si="1"/>
        <v>令和</v>
      </c>
      <c r="G40" s="40">
        <f t="shared" si="3"/>
        <v>29</v>
      </c>
    </row>
    <row r="41" spans="4:7" ht="17.25" x14ac:dyDescent="0.15">
      <c r="D41" s="204">
        <v>2048</v>
      </c>
      <c r="E41" s="206" t="str">
        <f t="shared" si="0"/>
        <v>令和３０年</v>
      </c>
      <c r="F41" s="211" t="str">
        <f t="shared" si="1"/>
        <v>令和</v>
      </c>
      <c r="G41" s="40">
        <f t="shared" si="3"/>
        <v>30</v>
      </c>
    </row>
    <row r="42" spans="4:7" ht="17.25" x14ac:dyDescent="0.15">
      <c r="D42" s="204">
        <v>2049</v>
      </c>
      <c r="E42" s="206" t="str">
        <f t="shared" si="0"/>
        <v>令和３１年</v>
      </c>
      <c r="F42" s="211" t="str">
        <f t="shared" si="1"/>
        <v>令和</v>
      </c>
      <c r="G42" s="40">
        <f t="shared" si="3"/>
        <v>31</v>
      </c>
    </row>
    <row r="43" spans="4:7" ht="17.25" x14ac:dyDescent="0.15">
      <c r="D43" s="204">
        <v>2050</v>
      </c>
      <c r="E43" s="206" t="str">
        <f t="shared" si="0"/>
        <v>令和３２年</v>
      </c>
      <c r="F43" s="211" t="str">
        <f t="shared" si="1"/>
        <v>令和</v>
      </c>
      <c r="G43" s="40">
        <f t="shared" si="3"/>
        <v>32</v>
      </c>
    </row>
  </sheetData>
  <mergeCells count="2">
    <mergeCell ref="E3:F3"/>
    <mergeCell ref="D6:G7"/>
  </mergeCells>
  <phoneticPr fontId="1"/>
  <dataValidations count="1">
    <dataValidation imeMode="hiragana" allowBlank="1" showInputMessage="1" showErrorMessage="1" sqref="F9:F43" xr:uid="{00000000-0002-0000-0000-000000000000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1"/>
    <pageSetUpPr autoPageBreaks="0"/>
  </sheetPr>
  <dimension ref="B1:X65"/>
  <sheetViews>
    <sheetView showGridLines="0" showRowColHeaders="0" workbookViewId="0">
      <selection activeCell="D2" sqref="D2:G2"/>
    </sheetView>
  </sheetViews>
  <sheetFormatPr defaultRowHeight="13.5" x14ac:dyDescent="0.15"/>
  <cols>
    <col min="1" max="1" width="0.75" customWidth="1"/>
    <col min="2" max="2" width="9.75" customWidth="1"/>
    <col min="3" max="3" width="15.375" customWidth="1"/>
    <col min="4" max="4" width="23.5" customWidth="1"/>
    <col min="5" max="6" width="6.125" customWidth="1"/>
    <col min="7" max="7" width="11.25" customWidth="1"/>
    <col min="8" max="8" width="6.125" customWidth="1"/>
    <col min="9" max="9" width="5.875" customWidth="1"/>
    <col min="10" max="10" width="5.75" customWidth="1"/>
    <col min="11" max="11" width="5.625" customWidth="1"/>
    <col min="12" max="12" width="4.5" customWidth="1"/>
    <col min="13" max="13" width="8.375" customWidth="1"/>
    <col min="14" max="15" width="6.125" customWidth="1"/>
    <col min="16" max="16" width="11.625" customWidth="1"/>
    <col min="17" max="18" width="6.125" customWidth="1"/>
    <col min="19" max="19" width="11.625" customWidth="1"/>
    <col min="20" max="32" width="6.125" customWidth="1"/>
    <col min="33" max="47" width="3.125" customWidth="1"/>
  </cols>
  <sheetData>
    <row r="1" spans="2:24" s="1" customFormat="1" ht="24" customHeight="1" x14ac:dyDescent="0.15"/>
    <row r="2" spans="2:24" s="1" customFormat="1" ht="24" customHeight="1" x14ac:dyDescent="0.15">
      <c r="D2" s="236" t="s">
        <v>171</v>
      </c>
      <c r="E2" s="236"/>
      <c r="F2" s="236"/>
      <c r="G2" s="236"/>
    </row>
    <row r="3" spans="2:24" s="1" customFormat="1" ht="24" customHeight="1" x14ac:dyDescent="0.15">
      <c r="D3" s="41"/>
      <c r="E3" s="41"/>
      <c r="F3" s="41"/>
      <c r="G3" s="41"/>
    </row>
    <row r="4" spans="2:24" s="3" customFormat="1" ht="24" customHeight="1" x14ac:dyDescent="0.15">
      <c r="C4" s="27"/>
      <c r="D4" s="27"/>
      <c r="E4" s="237" t="s">
        <v>33</v>
      </c>
      <c r="F4" s="237"/>
      <c r="G4" s="27"/>
      <c r="H4" s="238" t="s">
        <v>34</v>
      </c>
      <c r="I4" s="238"/>
      <c r="J4" s="238"/>
      <c r="K4" s="238"/>
      <c r="M4" s="4" t="s">
        <v>229</v>
      </c>
    </row>
    <row r="5" spans="2:24" s="3" customFormat="1" ht="24" customHeight="1" x14ac:dyDescent="0.15">
      <c r="B5" s="28" t="s">
        <v>13</v>
      </c>
      <c r="C5" s="29" t="s">
        <v>14</v>
      </c>
      <c r="D5" s="30" t="s">
        <v>15</v>
      </c>
      <c r="E5" s="28" t="s">
        <v>182</v>
      </c>
      <c r="F5" s="29" t="s">
        <v>183</v>
      </c>
      <c r="G5" s="30" t="s">
        <v>32</v>
      </c>
      <c r="H5" s="31" t="s">
        <v>35</v>
      </c>
      <c r="I5" s="31" t="s">
        <v>36</v>
      </c>
      <c r="J5" s="31" t="s">
        <v>37</v>
      </c>
      <c r="K5" s="31" t="s">
        <v>38</v>
      </c>
      <c r="M5" s="235" t="s">
        <v>265</v>
      </c>
      <c r="N5" s="235"/>
      <c r="O5" s="235"/>
      <c r="P5" s="235"/>
      <c r="Q5" s="235"/>
      <c r="R5" s="235"/>
      <c r="S5" s="235"/>
      <c r="T5" s="235"/>
      <c r="U5" s="235"/>
      <c r="V5" s="235"/>
      <c r="W5" s="235"/>
      <c r="X5"/>
    </row>
    <row r="6" spans="2:24" s="3" customFormat="1" ht="24" customHeight="1" x14ac:dyDescent="0.15">
      <c r="B6" s="32">
        <f>行事計画表!D4</f>
        <v>2019</v>
      </c>
      <c r="C6" s="33" t="str">
        <f>DGET($B$10:$K$45,C10,B5:B6)</f>
        <v>令和１年</v>
      </c>
      <c r="D6" s="34" t="str">
        <f>DGET($B$10:$K$45,D10,B5:B6)</f>
        <v>大西・三好橋</v>
      </c>
      <c r="E6" s="35">
        <f>DGET($B$10:$K$45,E5,B5:B6)</f>
        <v>24</v>
      </c>
      <c r="F6" s="33">
        <f>DGET($B$10:$K$45,F5,B5:B6)</f>
        <v>15</v>
      </c>
      <c r="G6" s="34" t="str">
        <f>DGET($B$10:$K$45,G10,B5:B6)</f>
        <v>中</v>
      </c>
      <c r="H6" s="35">
        <f>DGET($B$10:$K$45,H10,B5:B6)</f>
        <v>7</v>
      </c>
      <c r="I6" s="35">
        <f>DGET($B$10:$K$45,I10,B5:B6)</f>
        <v>19</v>
      </c>
      <c r="J6" s="35">
        <f>DGET($B$10:$K$45,J10,B5:B6)</f>
        <v>9</v>
      </c>
      <c r="K6" s="35">
        <f>DGET($B$10:$K$45,K10,B5:B6)</f>
        <v>14</v>
      </c>
      <c r="M6" s="235" t="s">
        <v>235</v>
      </c>
      <c r="N6" s="235"/>
      <c r="O6" s="235"/>
      <c r="P6" s="235"/>
      <c r="Q6" s="235"/>
      <c r="R6" s="235"/>
      <c r="S6" s="235"/>
      <c r="T6" s="235"/>
    </row>
    <row r="7" spans="2:24" s="3" customFormat="1" ht="24" customHeight="1" x14ac:dyDescent="0.15">
      <c r="C7" s="27"/>
      <c r="D7" s="27"/>
      <c r="E7" s="239" t="s">
        <v>230</v>
      </c>
      <c r="F7" s="239"/>
      <c r="G7" s="27"/>
      <c r="M7" s="234" t="s">
        <v>236</v>
      </c>
      <c r="N7" s="234"/>
      <c r="O7" s="234"/>
      <c r="P7" s="234"/>
      <c r="Q7" s="234"/>
      <c r="R7" s="234"/>
      <c r="S7" s="234"/>
      <c r="T7" s="234"/>
      <c r="U7" s="234"/>
      <c r="V7" s="234"/>
      <c r="W7" s="121"/>
      <c r="X7" s="121"/>
    </row>
    <row r="8" spans="2:24" s="3" customFormat="1" ht="24" customHeight="1" x14ac:dyDescent="0.15">
      <c r="B8" s="246" t="s">
        <v>170</v>
      </c>
      <c r="C8" s="247"/>
      <c r="D8" s="250" t="s">
        <v>39</v>
      </c>
      <c r="E8" s="250"/>
      <c r="F8" s="251"/>
      <c r="G8" s="245" t="s">
        <v>306</v>
      </c>
      <c r="H8" s="246"/>
      <c r="I8" s="246"/>
      <c r="J8" s="246"/>
      <c r="K8" s="246"/>
      <c r="O8" s="240" t="s">
        <v>230</v>
      </c>
      <c r="P8" s="240"/>
      <c r="Q8" s="240"/>
    </row>
    <row r="9" spans="2:24" s="3" customFormat="1" ht="24" customHeight="1" x14ac:dyDescent="0.15">
      <c r="B9" s="246"/>
      <c r="C9" s="247"/>
      <c r="D9" s="38"/>
      <c r="E9" s="248" t="s">
        <v>79</v>
      </c>
      <c r="F9" s="249"/>
      <c r="G9" s="38"/>
      <c r="H9" s="246" t="s">
        <v>34</v>
      </c>
      <c r="I9" s="246"/>
      <c r="J9" s="246"/>
      <c r="K9" s="246"/>
      <c r="N9" s="241" t="s">
        <v>182</v>
      </c>
      <c r="O9" s="242"/>
      <c r="P9" s="243"/>
      <c r="Q9" s="244" t="s">
        <v>183</v>
      </c>
      <c r="R9" s="242"/>
      <c r="S9" s="245"/>
    </row>
    <row r="10" spans="2:24" s="3" customFormat="1" ht="24" customHeight="1" x14ac:dyDescent="0.15">
      <c r="B10" s="8" t="s">
        <v>13</v>
      </c>
      <c r="C10" s="36" t="s">
        <v>14</v>
      </c>
      <c r="D10" s="37" t="s">
        <v>15</v>
      </c>
      <c r="E10" s="8" t="s">
        <v>182</v>
      </c>
      <c r="F10" s="36" t="s">
        <v>183</v>
      </c>
      <c r="G10" s="37" t="s">
        <v>32</v>
      </c>
      <c r="H10" s="7" t="s">
        <v>35</v>
      </c>
      <c r="I10" s="7" t="s">
        <v>36</v>
      </c>
      <c r="J10" s="7" t="s">
        <v>37</v>
      </c>
      <c r="K10" s="7" t="s">
        <v>38</v>
      </c>
      <c r="M10" s="8" t="s">
        <v>13</v>
      </c>
      <c r="N10" s="39" t="s">
        <v>6</v>
      </c>
      <c r="O10" s="39" t="s">
        <v>7</v>
      </c>
      <c r="P10" s="213" t="s">
        <v>303</v>
      </c>
      <c r="Q10" s="15" t="s">
        <v>6</v>
      </c>
      <c r="R10" s="39" t="s">
        <v>7</v>
      </c>
      <c r="S10" s="214" t="s">
        <v>304</v>
      </c>
    </row>
    <row r="11" spans="2:24" s="3" customFormat="1" ht="24" customHeight="1" x14ac:dyDescent="0.15">
      <c r="B11" s="203">
        <v>2016</v>
      </c>
      <c r="C11" s="221" t="str">
        <f>元号変更!E9</f>
        <v>平成２８年</v>
      </c>
      <c r="D11" s="200" t="s">
        <v>19</v>
      </c>
      <c r="E11" s="201">
        <f>IF(O11&lt;=4,N11-O11+1,N11+(8-O11))</f>
        <v>20</v>
      </c>
      <c r="F11" s="202">
        <f>IF(R11&lt;=4,Q11-R11+1,Q11+(8-R11))</f>
        <v>25</v>
      </c>
      <c r="G11" s="200" t="s">
        <v>23</v>
      </c>
      <c r="H11" s="40">
        <v>7</v>
      </c>
      <c r="I11" s="40">
        <v>20</v>
      </c>
      <c r="J11" s="40">
        <v>9</v>
      </c>
      <c r="K11" s="40">
        <v>16</v>
      </c>
      <c r="M11" s="39">
        <v>2016</v>
      </c>
      <c r="N11" s="124">
        <v>17</v>
      </c>
      <c r="O11" s="123">
        <f t="shared" ref="O11:O45" si="0">WEEKDAY(DATE(B11,3,N11))</f>
        <v>5</v>
      </c>
      <c r="P11" s="215">
        <f>INT(20.8431+0.242194*(B11-1980)-INT((B11-1980)/4))</f>
        <v>20</v>
      </c>
      <c r="Q11" s="212">
        <v>23</v>
      </c>
      <c r="R11" s="40">
        <f t="shared" ref="R11:R45" si="1">WEEKDAY(DATE(B11,9,Q11))</f>
        <v>6</v>
      </c>
      <c r="S11" s="39">
        <f>INT(23.2488+0.242194*(B11-1980)-INT((B11-1980)/4))</f>
        <v>22</v>
      </c>
    </row>
    <row r="12" spans="2:24" s="3" customFormat="1" ht="24" customHeight="1" x14ac:dyDescent="0.15">
      <c r="B12" s="203">
        <v>2017</v>
      </c>
      <c r="C12" s="221" t="str">
        <f>元号変更!E10</f>
        <v>平成２９年</v>
      </c>
      <c r="D12" s="200" t="s">
        <v>16</v>
      </c>
      <c r="E12" s="201">
        <f t="shared" ref="E12:E45" si="2">IF(O12&lt;=4,N12-O12+1,N12+(8-O12))</f>
        <v>19</v>
      </c>
      <c r="F12" s="202">
        <f t="shared" ref="F12:F45" si="3">IF(R12&lt;=4,Q12-R12+1,Q12+(8-R12))</f>
        <v>17</v>
      </c>
      <c r="G12" s="200" t="s">
        <v>24</v>
      </c>
      <c r="H12" s="40">
        <v>8</v>
      </c>
      <c r="I12" s="40">
        <v>8</v>
      </c>
      <c r="J12" s="40">
        <v>10</v>
      </c>
      <c r="K12" s="40">
        <v>5</v>
      </c>
      <c r="M12" s="39">
        <v>2017</v>
      </c>
      <c r="N12" s="124">
        <v>22</v>
      </c>
      <c r="O12" s="123">
        <f t="shared" si="0"/>
        <v>4</v>
      </c>
      <c r="P12" s="215">
        <f t="shared" ref="P12:P45" si="4">INT(20.8431+0.242194*(B12-1980)-INT((B12-1980)/4))</f>
        <v>20</v>
      </c>
      <c r="Q12" s="219">
        <v>18</v>
      </c>
      <c r="R12" s="40">
        <f t="shared" si="1"/>
        <v>2</v>
      </c>
      <c r="S12" s="216">
        <f t="shared" ref="S12:S45" si="5">INT(23.2488+0.242194*(B12-1980)-INT((B12-1980)/4))</f>
        <v>23</v>
      </c>
    </row>
    <row r="13" spans="2:24" s="3" customFormat="1" ht="24" customHeight="1" x14ac:dyDescent="0.15">
      <c r="B13" s="203">
        <v>2018</v>
      </c>
      <c r="C13" s="221" t="str">
        <f>元号変更!E11</f>
        <v>平成３０年</v>
      </c>
      <c r="D13" s="200" t="s">
        <v>17</v>
      </c>
      <c r="E13" s="201">
        <f t="shared" si="2"/>
        <v>18</v>
      </c>
      <c r="F13" s="202">
        <f t="shared" si="3"/>
        <v>23</v>
      </c>
      <c r="G13" s="200" t="s">
        <v>25</v>
      </c>
      <c r="H13" s="40">
        <v>7</v>
      </c>
      <c r="I13" s="40">
        <v>29</v>
      </c>
      <c r="J13" s="40">
        <v>9</v>
      </c>
      <c r="K13" s="40">
        <v>25</v>
      </c>
      <c r="M13" s="39">
        <v>2018</v>
      </c>
      <c r="N13" s="124">
        <v>17</v>
      </c>
      <c r="O13" s="123">
        <f t="shared" si="0"/>
        <v>7</v>
      </c>
      <c r="P13" s="215">
        <f t="shared" si="4"/>
        <v>21</v>
      </c>
      <c r="Q13" s="220">
        <v>23</v>
      </c>
      <c r="R13" s="40">
        <f t="shared" si="1"/>
        <v>1</v>
      </c>
      <c r="S13" s="39">
        <f t="shared" si="5"/>
        <v>23</v>
      </c>
    </row>
    <row r="14" spans="2:24" s="3" customFormat="1" ht="24" customHeight="1" x14ac:dyDescent="0.15">
      <c r="B14" s="203">
        <v>2019</v>
      </c>
      <c r="C14" s="221" t="str">
        <f>元号変更!E12</f>
        <v>令和１年</v>
      </c>
      <c r="D14" s="200" t="s">
        <v>173</v>
      </c>
      <c r="E14" s="201">
        <f t="shared" si="2"/>
        <v>24</v>
      </c>
      <c r="F14" s="202">
        <f t="shared" si="3"/>
        <v>15</v>
      </c>
      <c r="G14" s="200" t="s">
        <v>20</v>
      </c>
      <c r="H14" s="40">
        <v>7</v>
      </c>
      <c r="I14" s="40">
        <v>19</v>
      </c>
      <c r="J14" s="40">
        <v>9</v>
      </c>
      <c r="K14" s="40">
        <v>14</v>
      </c>
      <c r="M14" s="39">
        <v>2019</v>
      </c>
      <c r="N14" s="124">
        <v>22</v>
      </c>
      <c r="O14" s="123">
        <f t="shared" si="0"/>
        <v>6</v>
      </c>
      <c r="P14" s="215">
        <f t="shared" si="4"/>
        <v>21</v>
      </c>
      <c r="Q14" s="219">
        <v>18</v>
      </c>
      <c r="R14" s="40">
        <f t="shared" si="1"/>
        <v>4</v>
      </c>
      <c r="S14" s="216">
        <f t="shared" si="5"/>
        <v>23</v>
      </c>
    </row>
    <row r="15" spans="2:24" s="3" customFormat="1" ht="24" customHeight="1" x14ac:dyDescent="0.15">
      <c r="B15" s="203">
        <v>2020</v>
      </c>
      <c r="C15" s="221" t="str">
        <f>元号変更!E13</f>
        <v>令和２年</v>
      </c>
      <c r="D15" s="200" t="s">
        <v>18</v>
      </c>
      <c r="E15" s="201">
        <f t="shared" si="2"/>
        <v>15</v>
      </c>
      <c r="F15" s="202">
        <f t="shared" si="3"/>
        <v>20</v>
      </c>
      <c r="G15" s="200" t="s">
        <v>21</v>
      </c>
      <c r="H15" s="40">
        <v>8</v>
      </c>
      <c r="I15" s="40">
        <v>6</v>
      </c>
      <c r="J15" s="40">
        <v>10</v>
      </c>
      <c r="K15" s="40">
        <v>2</v>
      </c>
      <c r="M15" s="39">
        <v>2020</v>
      </c>
      <c r="N15" s="124">
        <v>16</v>
      </c>
      <c r="O15" s="123">
        <f t="shared" si="0"/>
        <v>2</v>
      </c>
      <c r="P15" s="215">
        <f t="shared" si="4"/>
        <v>20</v>
      </c>
      <c r="Q15" s="122">
        <v>22</v>
      </c>
      <c r="R15" s="40">
        <f t="shared" si="1"/>
        <v>3</v>
      </c>
      <c r="S15" s="39">
        <f t="shared" si="5"/>
        <v>22</v>
      </c>
    </row>
    <row r="16" spans="2:24" s="3" customFormat="1" ht="24" customHeight="1" x14ac:dyDescent="0.15">
      <c r="B16" s="203">
        <v>2021</v>
      </c>
      <c r="C16" s="221" t="str">
        <f>元号変更!E14</f>
        <v>令和３年</v>
      </c>
      <c r="D16" s="200" t="s">
        <v>19</v>
      </c>
      <c r="E16" s="201">
        <f t="shared" si="2"/>
        <v>21</v>
      </c>
      <c r="F16" s="202">
        <f t="shared" si="3"/>
        <v>26</v>
      </c>
      <c r="G16" s="200" t="s">
        <v>18</v>
      </c>
      <c r="H16" s="40">
        <v>7</v>
      </c>
      <c r="I16" s="40">
        <v>26</v>
      </c>
      <c r="J16" s="40">
        <v>9</v>
      </c>
      <c r="K16" s="40">
        <v>22</v>
      </c>
      <c r="M16" s="39">
        <v>2021</v>
      </c>
      <c r="N16" s="124">
        <v>21</v>
      </c>
      <c r="O16" s="40">
        <f t="shared" si="0"/>
        <v>1</v>
      </c>
      <c r="P16" s="215">
        <f t="shared" si="4"/>
        <v>20</v>
      </c>
      <c r="Q16" s="104">
        <v>27</v>
      </c>
      <c r="R16" s="40">
        <f t="shared" si="1"/>
        <v>2</v>
      </c>
      <c r="S16" s="39">
        <f t="shared" si="5"/>
        <v>23</v>
      </c>
    </row>
    <row r="17" spans="2:19" s="3" customFormat="1" ht="24" customHeight="1" x14ac:dyDescent="0.15">
      <c r="B17" s="203">
        <v>2022</v>
      </c>
      <c r="C17" s="221" t="str">
        <f>元号変更!E15</f>
        <v>令和４年</v>
      </c>
      <c r="D17" s="200" t="s">
        <v>16</v>
      </c>
      <c r="E17" s="201">
        <f t="shared" si="2"/>
        <v>13</v>
      </c>
      <c r="F17" s="202">
        <f t="shared" si="3"/>
        <v>25</v>
      </c>
      <c r="G17" s="200" t="s">
        <v>22</v>
      </c>
      <c r="H17" s="40">
        <v>7</v>
      </c>
      <c r="I17" s="40">
        <v>15</v>
      </c>
      <c r="J17" s="40">
        <v>9</v>
      </c>
      <c r="K17" s="40">
        <v>11</v>
      </c>
      <c r="M17" s="39">
        <v>2022</v>
      </c>
      <c r="N17" s="124">
        <v>16</v>
      </c>
      <c r="O17" s="40">
        <f t="shared" si="0"/>
        <v>4</v>
      </c>
      <c r="P17" s="215">
        <f t="shared" si="4"/>
        <v>21</v>
      </c>
      <c r="Q17" s="104">
        <v>22</v>
      </c>
      <c r="R17" s="40">
        <f t="shared" si="1"/>
        <v>5</v>
      </c>
      <c r="S17" s="39">
        <f t="shared" si="5"/>
        <v>23</v>
      </c>
    </row>
    <row r="18" spans="2:19" s="3" customFormat="1" ht="24" customHeight="1" x14ac:dyDescent="0.15">
      <c r="B18" s="203">
        <v>2023</v>
      </c>
      <c r="C18" s="221" t="str">
        <f>元号変更!E16</f>
        <v>令和５年</v>
      </c>
      <c r="D18" s="200" t="s">
        <v>17</v>
      </c>
      <c r="E18" s="201">
        <f t="shared" si="2"/>
        <v>19</v>
      </c>
      <c r="F18" s="202">
        <f t="shared" si="3"/>
        <v>24</v>
      </c>
      <c r="G18" s="200" t="s">
        <v>23</v>
      </c>
      <c r="H18" s="40">
        <v>8</v>
      </c>
      <c r="I18" s="40">
        <v>3</v>
      </c>
      <c r="J18" s="40">
        <v>9</v>
      </c>
      <c r="K18" s="40">
        <v>30</v>
      </c>
      <c r="M18" s="39">
        <v>2023</v>
      </c>
      <c r="N18" s="124">
        <v>21</v>
      </c>
      <c r="O18" s="40">
        <f t="shared" si="0"/>
        <v>3</v>
      </c>
      <c r="P18" s="215">
        <f t="shared" si="4"/>
        <v>21</v>
      </c>
      <c r="Q18" s="104">
        <v>27</v>
      </c>
      <c r="R18" s="40">
        <f t="shared" si="1"/>
        <v>4</v>
      </c>
      <c r="S18" s="39">
        <f t="shared" si="5"/>
        <v>23</v>
      </c>
    </row>
    <row r="19" spans="2:19" s="3" customFormat="1" ht="24" customHeight="1" x14ac:dyDescent="0.15">
      <c r="B19" s="203">
        <v>2024</v>
      </c>
      <c r="C19" s="221" t="str">
        <f>元号変更!E17</f>
        <v>令和６年</v>
      </c>
      <c r="D19" s="200" t="s">
        <v>173</v>
      </c>
      <c r="E19" s="201">
        <f t="shared" si="2"/>
        <v>24</v>
      </c>
      <c r="F19" s="202">
        <f t="shared" si="3"/>
        <v>22</v>
      </c>
      <c r="G19" s="200" t="s">
        <v>24</v>
      </c>
      <c r="H19" s="40">
        <v>7</v>
      </c>
      <c r="I19" s="40">
        <v>22</v>
      </c>
      <c r="J19" s="40">
        <v>9</v>
      </c>
      <c r="K19" s="40">
        <v>18</v>
      </c>
      <c r="M19" s="39">
        <v>2024</v>
      </c>
      <c r="N19" s="218">
        <v>25</v>
      </c>
      <c r="O19" s="40">
        <f t="shared" si="0"/>
        <v>2</v>
      </c>
      <c r="P19" s="217">
        <f t="shared" si="4"/>
        <v>20</v>
      </c>
      <c r="Q19" s="104">
        <v>21</v>
      </c>
      <c r="R19" s="40">
        <f t="shared" si="1"/>
        <v>7</v>
      </c>
      <c r="S19" s="39">
        <f t="shared" si="5"/>
        <v>22</v>
      </c>
    </row>
    <row r="20" spans="2:19" s="3" customFormat="1" ht="24" customHeight="1" x14ac:dyDescent="0.15">
      <c r="B20" s="203">
        <v>2025</v>
      </c>
      <c r="C20" s="221" t="str">
        <f>元号変更!E18</f>
        <v>令和７年</v>
      </c>
      <c r="D20" s="200" t="s">
        <v>18</v>
      </c>
      <c r="E20" s="201">
        <f t="shared" si="2"/>
        <v>23</v>
      </c>
      <c r="F20" s="202">
        <f t="shared" si="3"/>
        <v>28</v>
      </c>
      <c r="G20" s="200" t="s">
        <v>25</v>
      </c>
      <c r="H20" s="40">
        <v>7</v>
      </c>
      <c r="I20" s="40">
        <v>11</v>
      </c>
      <c r="J20" s="40">
        <v>10</v>
      </c>
      <c r="K20" s="40">
        <v>7</v>
      </c>
      <c r="M20" s="39">
        <v>2025</v>
      </c>
      <c r="N20" s="124">
        <v>20</v>
      </c>
      <c r="O20" s="40">
        <f t="shared" si="0"/>
        <v>5</v>
      </c>
      <c r="P20" s="215">
        <f t="shared" si="4"/>
        <v>20</v>
      </c>
      <c r="Q20" s="104">
        <v>26</v>
      </c>
      <c r="R20" s="40">
        <f t="shared" si="1"/>
        <v>6</v>
      </c>
      <c r="S20" s="39">
        <f t="shared" si="5"/>
        <v>23</v>
      </c>
    </row>
    <row r="21" spans="2:19" s="3" customFormat="1" ht="24" customHeight="1" x14ac:dyDescent="0.15">
      <c r="B21" s="203">
        <v>2026</v>
      </c>
      <c r="C21" s="221" t="str">
        <f>元号変更!E19</f>
        <v>令和８年</v>
      </c>
      <c r="D21" s="200" t="s">
        <v>19</v>
      </c>
      <c r="E21" s="201">
        <f t="shared" si="2"/>
        <v>22</v>
      </c>
      <c r="F21" s="202">
        <f t="shared" si="3"/>
        <v>20</v>
      </c>
      <c r="G21" s="200" t="s">
        <v>20</v>
      </c>
      <c r="H21" s="40">
        <v>7</v>
      </c>
      <c r="I21" s="40">
        <v>30</v>
      </c>
      <c r="J21" s="40">
        <v>9</v>
      </c>
      <c r="K21" s="40">
        <v>26</v>
      </c>
      <c r="M21" s="39">
        <v>2026</v>
      </c>
      <c r="N21" s="218">
        <v>25</v>
      </c>
      <c r="O21" s="40">
        <f t="shared" si="0"/>
        <v>4</v>
      </c>
      <c r="P21" s="217">
        <f t="shared" si="4"/>
        <v>20</v>
      </c>
      <c r="Q21" s="104">
        <v>21</v>
      </c>
      <c r="R21" s="40">
        <f t="shared" si="1"/>
        <v>2</v>
      </c>
      <c r="S21" s="39">
        <f t="shared" si="5"/>
        <v>23</v>
      </c>
    </row>
    <row r="22" spans="2:19" s="3" customFormat="1" ht="24" customHeight="1" x14ac:dyDescent="0.15">
      <c r="B22" s="203">
        <v>2027</v>
      </c>
      <c r="C22" s="221" t="str">
        <f>元号変更!E20</f>
        <v>令和９年</v>
      </c>
      <c r="D22" s="200" t="s">
        <v>16</v>
      </c>
      <c r="E22" s="201">
        <f t="shared" si="2"/>
        <v>21</v>
      </c>
      <c r="F22" s="202">
        <f t="shared" si="3"/>
        <v>26</v>
      </c>
      <c r="G22" s="200" t="s">
        <v>21</v>
      </c>
      <c r="H22" s="40">
        <v>7</v>
      </c>
      <c r="I22" s="40">
        <v>20</v>
      </c>
      <c r="J22" s="40">
        <v>9</v>
      </c>
      <c r="K22" s="40">
        <v>16</v>
      </c>
      <c r="M22" s="39">
        <v>2027</v>
      </c>
      <c r="N22" s="124">
        <v>20</v>
      </c>
      <c r="O22" s="40">
        <f t="shared" si="0"/>
        <v>7</v>
      </c>
      <c r="P22" s="215">
        <f t="shared" si="4"/>
        <v>21</v>
      </c>
      <c r="Q22" s="104">
        <v>26</v>
      </c>
      <c r="R22" s="40">
        <f t="shared" si="1"/>
        <v>1</v>
      </c>
      <c r="S22" s="39">
        <f t="shared" si="5"/>
        <v>23</v>
      </c>
    </row>
    <row r="23" spans="2:19" s="3" customFormat="1" ht="24" customHeight="1" x14ac:dyDescent="0.15">
      <c r="B23" s="203">
        <v>2028</v>
      </c>
      <c r="C23" s="221" t="str">
        <f>元号変更!E21</f>
        <v>令和１０年</v>
      </c>
      <c r="D23" s="200" t="s">
        <v>17</v>
      </c>
      <c r="E23" s="201">
        <f t="shared" si="2"/>
        <v>26</v>
      </c>
      <c r="F23" s="202">
        <f t="shared" si="3"/>
        <v>17</v>
      </c>
      <c r="G23" s="200" t="s">
        <v>18</v>
      </c>
      <c r="H23" s="40">
        <v>8</v>
      </c>
      <c r="I23" s="40">
        <v>7</v>
      </c>
      <c r="J23" s="40">
        <v>10</v>
      </c>
      <c r="K23" s="40">
        <v>4</v>
      </c>
      <c r="M23" s="39">
        <v>2028</v>
      </c>
      <c r="N23" s="124">
        <v>24</v>
      </c>
      <c r="O23" s="40">
        <f t="shared" si="0"/>
        <v>6</v>
      </c>
      <c r="P23" s="215">
        <f t="shared" si="4"/>
        <v>20</v>
      </c>
      <c r="Q23" s="104">
        <v>20</v>
      </c>
      <c r="R23" s="40">
        <f t="shared" si="1"/>
        <v>4</v>
      </c>
      <c r="S23" s="39">
        <f t="shared" si="5"/>
        <v>22</v>
      </c>
    </row>
    <row r="24" spans="2:19" s="3" customFormat="1" ht="24" customHeight="1" x14ac:dyDescent="0.15">
      <c r="B24" s="203">
        <v>2029</v>
      </c>
      <c r="C24" s="221" t="str">
        <f>元号変更!E22</f>
        <v>令和１１年</v>
      </c>
      <c r="D24" s="200" t="s">
        <v>173</v>
      </c>
      <c r="E24" s="201">
        <f t="shared" si="2"/>
        <v>18</v>
      </c>
      <c r="F24" s="202">
        <f t="shared" si="3"/>
        <v>23</v>
      </c>
      <c r="G24" s="200" t="s">
        <v>22</v>
      </c>
      <c r="H24" s="40">
        <v>7</v>
      </c>
      <c r="I24" s="40">
        <v>28</v>
      </c>
      <c r="J24" s="40">
        <v>9</v>
      </c>
      <c r="K24" s="40">
        <v>23</v>
      </c>
      <c r="M24" s="39">
        <v>2029</v>
      </c>
      <c r="N24" s="124">
        <v>19</v>
      </c>
      <c r="O24" s="40">
        <f t="shared" si="0"/>
        <v>2</v>
      </c>
      <c r="P24" s="215">
        <f t="shared" si="4"/>
        <v>20</v>
      </c>
      <c r="Q24" s="104">
        <v>25</v>
      </c>
      <c r="R24" s="40">
        <f t="shared" si="1"/>
        <v>3</v>
      </c>
      <c r="S24" s="39">
        <f t="shared" si="5"/>
        <v>23</v>
      </c>
    </row>
    <row r="25" spans="2:19" s="3" customFormat="1" ht="24" customHeight="1" x14ac:dyDescent="0.15">
      <c r="B25" s="203">
        <v>2030</v>
      </c>
      <c r="C25" s="221" t="str">
        <f>元号変更!E23</f>
        <v>令和１２年</v>
      </c>
      <c r="D25" s="200" t="s">
        <v>18</v>
      </c>
      <c r="E25" s="201">
        <f t="shared" si="2"/>
        <v>24</v>
      </c>
      <c r="F25" s="202">
        <f t="shared" si="3"/>
        <v>22</v>
      </c>
      <c r="G25" s="200" t="s">
        <v>23</v>
      </c>
      <c r="H25" s="40">
        <v>7</v>
      </c>
      <c r="I25" s="40">
        <v>17</v>
      </c>
      <c r="J25" s="40">
        <v>9</v>
      </c>
      <c r="K25" s="40">
        <v>13</v>
      </c>
      <c r="M25" s="39">
        <v>2030</v>
      </c>
      <c r="N25" s="124">
        <v>24</v>
      </c>
      <c r="O25" s="40">
        <f t="shared" si="0"/>
        <v>1</v>
      </c>
      <c r="P25" s="215">
        <f t="shared" si="4"/>
        <v>20</v>
      </c>
      <c r="Q25" s="104">
        <v>20</v>
      </c>
      <c r="R25" s="40">
        <f t="shared" si="1"/>
        <v>6</v>
      </c>
      <c r="S25" s="39">
        <f t="shared" si="5"/>
        <v>23</v>
      </c>
    </row>
    <row r="26" spans="2:19" s="3" customFormat="1" ht="24" customHeight="1" x14ac:dyDescent="0.15">
      <c r="B26" s="203">
        <v>2031</v>
      </c>
      <c r="C26" s="221" t="str">
        <f>元号変更!E24</f>
        <v>令和１３年</v>
      </c>
      <c r="D26" s="200" t="s">
        <v>19</v>
      </c>
      <c r="E26" s="201">
        <f t="shared" si="2"/>
        <v>16</v>
      </c>
      <c r="F26" s="202">
        <f t="shared" si="3"/>
        <v>28</v>
      </c>
      <c r="G26" s="200" t="s">
        <v>24</v>
      </c>
      <c r="H26" s="40">
        <v>8</v>
      </c>
      <c r="I26" s="40">
        <v>4</v>
      </c>
      <c r="J26" s="40">
        <v>10</v>
      </c>
      <c r="K26" s="40">
        <v>2</v>
      </c>
      <c r="M26" s="39">
        <v>2031</v>
      </c>
      <c r="N26" s="124">
        <v>19</v>
      </c>
      <c r="O26" s="40">
        <f t="shared" si="0"/>
        <v>4</v>
      </c>
      <c r="P26" s="215">
        <f t="shared" si="4"/>
        <v>21</v>
      </c>
      <c r="Q26" s="105">
        <v>25</v>
      </c>
      <c r="R26" s="40">
        <f t="shared" si="1"/>
        <v>5</v>
      </c>
      <c r="S26" s="39">
        <f t="shared" si="5"/>
        <v>23</v>
      </c>
    </row>
    <row r="27" spans="2:19" s="3" customFormat="1" ht="24" customHeight="1" x14ac:dyDescent="0.15">
      <c r="B27" s="203">
        <v>2032</v>
      </c>
      <c r="C27" s="221" t="str">
        <f>元号変更!E25</f>
        <v>令和１４年</v>
      </c>
      <c r="D27" s="200" t="s">
        <v>16</v>
      </c>
      <c r="E27" s="201">
        <f t="shared" si="2"/>
        <v>21</v>
      </c>
      <c r="F27" s="202">
        <f t="shared" si="3"/>
        <v>19</v>
      </c>
      <c r="G27" s="200" t="s">
        <v>25</v>
      </c>
      <c r="H27" s="40">
        <v>7</v>
      </c>
      <c r="I27" s="40">
        <v>23</v>
      </c>
      <c r="J27" s="40">
        <v>9</v>
      </c>
      <c r="K27" s="40">
        <v>20</v>
      </c>
      <c r="M27" s="39">
        <v>2032</v>
      </c>
      <c r="N27" s="124">
        <v>23</v>
      </c>
      <c r="O27" s="40">
        <f t="shared" si="0"/>
        <v>3</v>
      </c>
      <c r="P27" s="215">
        <f t="shared" si="4"/>
        <v>20</v>
      </c>
      <c r="Q27" s="104">
        <v>19</v>
      </c>
      <c r="R27" s="40">
        <f t="shared" si="1"/>
        <v>1</v>
      </c>
      <c r="S27" s="39">
        <f t="shared" si="5"/>
        <v>22</v>
      </c>
    </row>
    <row r="28" spans="2:19" s="3" customFormat="1" ht="24" customHeight="1" x14ac:dyDescent="0.15">
      <c r="B28" s="203">
        <v>2033</v>
      </c>
      <c r="C28" s="221" t="str">
        <f>元号変更!E26</f>
        <v>令和１５年</v>
      </c>
      <c r="D28" s="200" t="s">
        <v>17</v>
      </c>
      <c r="E28" s="201">
        <f t="shared" si="2"/>
        <v>20</v>
      </c>
      <c r="F28" s="202">
        <f t="shared" si="3"/>
        <v>25</v>
      </c>
      <c r="G28" s="200" t="s">
        <v>20</v>
      </c>
      <c r="H28" s="40">
        <v>7</v>
      </c>
      <c r="I28" s="40">
        <v>13</v>
      </c>
      <c r="J28" s="40">
        <v>9</v>
      </c>
      <c r="K28" s="40">
        <v>9</v>
      </c>
      <c r="M28" s="39">
        <v>2033</v>
      </c>
      <c r="N28" s="124">
        <v>18</v>
      </c>
      <c r="O28" s="40">
        <f t="shared" si="0"/>
        <v>6</v>
      </c>
      <c r="P28" s="215">
        <f t="shared" si="4"/>
        <v>20</v>
      </c>
      <c r="Q28" s="104">
        <v>24</v>
      </c>
      <c r="R28" s="40">
        <f t="shared" si="1"/>
        <v>7</v>
      </c>
      <c r="S28" s="39">
        <f t="shared" si="5"/>
        <v>23</v>
      </c>
    </row>
    <row r="29" spans="2:19" s="3" customFormat="1" ht="24" customHeight="1" x14ac:dyDescent="0.15">
      <c r="B29" s="203">
        <v>2034</v>
      </c>
      <c r="C29" s="221" t="str">
        <f>元号変更!E27</f>
        <v>令和１６年</v>
      </c>
      <c r="D29" s="200" t="s">
        <v>173</v>
      </c>
      <c r="E29" s="201">
        <f t="shared" si="2"/>
        <v>26</v>
      </c>
      <c r="F29" s="202">
        <f t="shared" si="3"/>
        <v>17</v>
      </c>
      <c r="G29" s="200" t="s">
        <v>21</v>
      </c>
      <c r="H29" s="40">
        <v>8</v>
      </c>
      <c r="I29" s="40">
        <v>1</v>
      </c>
      <c r="J29" s="40">
        <v>9</v>
      </c>
      <c r="K29" s="40">
        <v>28</v>
      </c>
      <c r="M29" s="39">
        <v>2034</v>
      </c>
      <c r="N29" s="124">
        <v>23</v>
      </c>
      <c r="O29" s="40">
        <f t="shared" si="0"/>
        <v>5</v>
      </c>
      <c r="P29" s="215">
        <f t="shared" si="4"/>
        <v>20</v>
      </c>
      <c r="Q29" s="104">
        <v>19</v>
      </c>
      <c r="R29" s="40">
        <f t="shared" si="1"/>
        <v>3</v>
      </c>
      <c r="S29" s="39">
        <f t="shared" si="5"/>
        <v>23</v>
      </c>
    </row>
    <row r="30" spans="2:19" s="3" customFormat="1" ht="24" customHeight="1" x14ac:dyDescent="0.15">
      <c r="B30" s="203">
        <v>2035</v>
      </c>
      <c r="C30" s="221" t="str">
        <f>元号変更!E28</f>
        <v>令和１７年</v>
      </c>
      <c r="D30" s="200" t="s">
        <v>18</v>
      </c>
      <c r="E30" s="201">
        <f t="shared" si="2"/>
        <v>18</v>
      </c>
      <c r="F30" s="202">
        <f t="shared" si="3"/>
        <v>23</v>
      </c>
      <c r="G30" s="200" t="s">
        <v>18</v>
      </c>
      <c r="H30" s="40">
        <v>7</v>
      </c>
      <c r="I30" s="40">
        <v>21</v>
      </c>
      <c r="J30" s="40">
        <v>9</v>
      </c>
      <c r="K30" s="40">
        <v>17</v>
      </c>
      <c r="M30" s="39">
        <v>2035</v>
      </c>
      <c r="N30" s="124">
        <v>18</v>
      </c>
      <c r="O30" s="40">
        <f t="shared" si="0"/>
        <v>1</v>
      </c>
      <c r="P30" s="215">
        <f t="shared" si="4"/>
        <v>21</v>
      </c>
      <c r="Q30" s="104">
        <v>24</v>
      </c>
      <c r="R30" s="40">
        <f t="shared" si="1"/>
        <v>2</v>
      </c>
      <c r="S30" s="39">
        <f t="shared" si="5"/>
        <v>23</v>
      </c>
    </row>
    <row r="31" spans="2:19" ht="24" customHeight="1" x14ac:dyDescent="0.15">
      <c r="B31" s="204">
        <v>2036</v>
      </c>
      <c r="C31" s="221" t="str">
        <f>元号変更!E29</f>
        <v>令和１８年</v>
      </c>
      <c r="D31" s="200" t="s">
        <v>19</v>
      </c>
      <c r="E31" s="201">
        <f t="shared" si="2"/>
        <v>23</v>
      </c>
      <c r="F31" s="202">
        <f t="shared" si="3"/>
        <v>21</v>
      </c>
      <c r="G31" s="200" t="s">
        <v>22</v>
      </c>
      <c r="H31" s="40">
        <v>7</v>
      </c>
      <c r="I31" s="40">
        <v>10</v>
      </c>
      <c r="J31" s="40">
        <v>10</v>
      </c>
      <c r="K31" s="40">
        <v>5</v>
      </c>
      <c r="M31" s="163">
        <v>2036</v>
      </c>
      <c r="N31" s="40">
        <v>22</v>
      </c>
      <c r="O31" s="40">
        <f t="shared" si="0"/>
        <v>7</v>
      </c>
      <c r="P31" s="215">
        <f t="shared" si="4"/>
        <v>20</v>
      </c>
      <c r="Q31" s="105">
        <v>18</v>
      </c>
      <c r="R31" s="40">
        <f t="shared" si="1"/>
        <v>5</v>
      </c>
      <c r="S31" s="39">
        <f t="shared" si="5"/>
        <v>22</v>
      </c>
    </row>
    <row r="32" spans="2:19" ht="24" customHeight="1" x14ac:dyDescent="0.15">
      <c r="B32" s="204">
        <v>2037</v>
      </c>
      <c r="C32" s="221" t="str">
        <f>元号変更!E30</f>
        <v>令和１９年</v>
      </c>
      <c r="D32" s="200" t="s">
        <v>16</v>
      </c>
      <c r="E32" s="201">
        <f t="shared" si="2"/>
        <v>15</v>
      </c>
      <c r="F32" s="202">
        <f t="shared" si="3"/>
        <v>20</v>
      </c>
      <c r="G32" s="200" t="s">
        <v>23</v>
      </c>
      <c r="H32" s="40">
        <v>7</v>
      </c>
      <c r="I32" s="40">
        <v>29</v>
      </c>
      <c r="J32" s="40">
        <v>9</v>
      </c>
      <c r="K32" s="40">
        <v>25</v>
      </c>
      <c r="M32" s="163">
        <v>2037</v>
      </c>
      <c r="N32" s="40">
        <v>17</v>
      </c>
      <c r="O32" s="40">
        <f t="shared" si="0"/>
        <v>3</v>
      </c>
      <c r="P32" s="215">
        <f t="shared" si="4"/>
        <v>20</v>
      </c>
      <c r="Q32" s="105">
        <v>23</v>
      </c>
      <c r="R32" s="40">
        <f t="shared" si="1"/>
        <v>4</v>
      </c>
      <c r="S32" s="39">
        <f t="shared" si="5"/>
        <v>23</v>
      </c>
    </row>
    <row r="33" spans="2:19" ht="24" customHeight="1" x14ac:dyDescent="0.15">
      <c r="B33" s="204">
        <v>2038</v>
      </c>
      <c r="C33" s="221" t="str">
        <f>元号変更!E31</f>
        <v>令和２０年</v>
      </c>
      <c r="D33" s="200" t="s">
        <v>17</v>
      </c>
      <c r="E33" s="201">
        <f t="shared" si="2"/>
        <v>21</v>
      </c>
      <c r="F33" s="202">
        <f t="shared" si="3"/>
        <v>19</v>
      </c>
      <c r="G33" s="200" t="s">
        <v>24</v>
      </c>
      <c r="H33" s="40">
        <v>7</v>
      </c>
      <c r="I33" s="40">
        <v>18</v>
      </c>
      <c r="J33" s="40">
        <v>9</v>
      </c>
      <c r="K33" s="40">
        <v>14</v>
      </c>
      <c r="M33" s="163">
        <v>2038</v>
      </c>
      <c r="N33" s="40">
        <v>22</v>
      </c>
      <c r="O33" s="40">
        <f t="shared" si="0"/>
        <v>2</v>
      </c>
      <c r="P33" s="215">
        <f t="shared" si="4"/>
        <v>20</v>
      </c>
      <c r="Q33" s="105">
        <v>18</v>
      </c>
      <c r="R33" s="40">
        <f t="shared" si="1"/>
        <v>7</v>
      </c>
      <c r="S33" s="216">
        <f t="shared" si="5"/>
        <v>23</v>
      </c>
    </row>
    <row r="34" spans="2:19" ht="24" customHeight="1" x14ac:dyDescent="0.15">
      <c r="B34" s="204">
        <v>2039</v>
      </c>
      <c r="C34" s="221" t="str">
        <f>元号変更!E32</f>
        <v>令和２１年</v>
      </c>
      <c r="D34" s="200" t="s">
        <v>173</v>
      </c>
      <c r="E34" s="201">
        <f t="shared" si="2"/>
        <v>20</v>
      </c>
      <c r="F34" s="202">
        <f t="shared" si="3"/>
        <v>25</v>
      </c>
      <c r="G34" s="200" t="s">
        <v>25</v>
      </c>
      <c r="H34" s="40">
        <v>8</v>
      </c>
      <c r="I34" s="40">
        <v>6</v>
      </c>
      <c r="J34" s="40">
        <v>10</v>
      </c>
      <c r="K34" s="40">
        <v>3</v>
      </c>
      <c r="M34" s="163">
        <v>2039</v>
      </c>
      <c r="N34" s="40">
        <v>17</v>
      </c>
      <c r="O34" s="40">
        <f t="shared" si="0"/>
        <v>5</v>
      </c>
      <c r="P34" s="215">
        <f t="shared" si="4"/>
        <v>21</v>
      </c>
      <c r="Q34" s="209">
        <v>23</v>
      </c>
      <c r="R34" s="40">
        <f t="shared" si="1"/>
        <v>6</v>
      </c>
      <c r="S34" s="39">
        <f t="shared" si="5"/>
        <v>23</v>
      </c>
    </row>
    <row r="35" spans="2:19" ht="24" customHeight="1" x14ac:dyDescent="0.15">
      <c r="B35" s="204">
        <v>2040</v>
      </c>
      <c r="C35" s="221" t="str">
        <f>元号変更!E33</f>
        <v>令和２２年</v>
      </c>
      <c r="D35" s="200" t="s">
        <v>18</v>
      </c>
      <c r="E35" s="201">
        <f t="shared" si="2"/>
        <v>18</v>
      </c>
      <c r="F35" s="202">
        <f t="shared" si="3"/>
        <v>16</v>
      </c>
      <c r="G35" s="200" t="s">
        <v>20</v>
      </c>
      <c r="H35" s="40">
        <v>7</v>
      </c>
      <c r="I35" s="40">
        <v>25</v>
      </c>
      <c r="J35" s="40">
        <v>9</v>
      </c>
      <c r="K35" s="40">
        <v>22</v>
      </c>
      <c r="M35" s="163">
        <v>2040</v>
      </c>
      <c r="N35" s="40">
        <v>21</v>
      </c>
      <c r="O35" s="40">
        <f t="shared" si="0"/>
        <v>4</v>
      </c>
      <c r="P35" s="215">
        <f t="shared" si="4"/>
        <v>20</v>
      </c>
      <c r="Q35" s="105">
        <v>17</v>
      </c>
      <c r="R35" s="40">
        <f t="shared" si="1"/>
        <v>2</v>
      </c>
      <c r="S35" s="39">
        <f t="shared" si="5"/>
        <v>22</v>
      </c>
    </row>
    <row r="36" spans="2:19" ht="24" customHeight="1" x14ac:dyDescent="0.15">
      <c r="B36" s="204">
        <v>2041</v>
      </c>
      <c r="C36" s="221" t="str">
        <f>元号変更!E34</f>
        <v>令和２３年</v>
      </c>
      <c r="D36" s="200" t="s">
        <v>19</v>
      </c>
      <c r="E36" s="201">
        <f t="shared" si="2"/>
        <v>17</v>
      </c>
      <c r="F36" s="202">
        <f t="shared" si="3"/>
        <v>22</v>
      </c>
      <c r="G36" s="200" t="s">
        <v>21</v>
      </c>
      <c r="H36" s="40">
        <v>7</v>
      </c>
      <c r="I36" s="40">
        <v>14</v>
      </c>
      <c r="J36" s="40">
        <v>9</v>
      </c>
      <c r="K36" s="40">
        <v>11</v>
      </c>
      <c r="M36" s="163">
        <v>2041</v>
      </c>
      <c r="N36" s="40">
        <v>16</v>
      </c>
      <c r="O36" s="40">
        <f t="shared" si="0"/>
        <v>7</v>
      </c>
      <c r="P36" s="215">
        <f t="shared" si="4"/>
        <v>20</v>
      </c>
      <c r="Q36" s="105">
        <v>22</v>
      </c>
      <c r="R36" s="40">
        <f t="shared" si="1"/>
        <v>1</v>
      </c>
      <c r="S36" s="39">
        <f t="shared" si="5"/>
        <v>23</v>
      </c>
    </row>
    <row r="37" spans="2:19" ht="24" customHeight="1" x14ac:dyDescent="0.15">
      <c r="B37" s="204">
        <v>2042</v>
      </c>
      <c r="C37" s="221" t="str">
        <f>元号変更!E35</f>
        <v>令和２４年</v>
      </c>
      <c r="D37" s="200" t="s">
        <v>16</v>
      </c>
      <c r="E37" s="201">
        <f t="shared" si="2"/>
        <v>23</v>
      </c>
      <c r="F37" s="202">
        <f t="shared" si="3"/>
        <v>28</v>
      </c>
      <c r="G37" s="200" t="s">
        <v>18</v>
      </c>
      <c r="H37" s="40">
        <v>8</v>
      </c>
      <c r="I37" s="40">
        <v>2</v>
      </c>
      <c r="J37" s="40">
        <v>9</v>
      </c>
      <c r="K37" s="40">
        <v>29</v>
      </c>
      <c r="M37" s="163">
        <v>2042</v>
      </c>
      <c r="N37" s="40">
        <v>21</v>
      </c>
      <c r="O37" s="40">
        <f t="shared" si="0"/>
        <v>6</v>
      </c>
      <c r="P37" s="215">
        <f t="shared" si="4"/>
        <v>20</v>
      </c>
      <c r="Q37" s="105">
        <v>27</v>
      </c>
      <c r="R37" s="40">
        <f t="shared" si="1"/>
        <v>7</v>
      </c>
      <c r="S37" s="39">
        <f t="shared" si="5"/>
        <v>23</v>
      </c>
    </row>
    <row r="38" spans="2:19" ht="24" customHeight="1" x14ac:dyDescent="0.15">
      <c r="B38" s="204">
        <v>2043</v>
      </c>
      <c r="C38" s="221" t="str">
        <f>元号変更!E36</f>
        <v>令和２５年</v>
      </c>
      <c r="D38" s="200" t="s">
        <v>17</v>
      </c>
      <c r="E38" s="201">
        <f t="shared" si="2"/>
        <v>15</v>
      </c>
      <c r="F38" s="202">
        <f t="shared" si="3"/>
        <v>20</v>
      </c>
      <c r="G38" s="200" t="s">
        <v>22</v>
      </c>
      <c r="H38" s="40">
        <v>7</v>
      </c>
      <c r="I38" s="40">
        <v>23</v>
      </c>
      <c r="J38" s="40">
        <v>9</v>
      </c>
      <c r="K38" s="40">
        <v>18</v>
      </c>
      <c r="M38" s="163">
        <v>2043</v>
      </c>
      <c r="N38" s="40">
        <v>16</v>
      </c>
      <c r="O38" s="40">
        <f t="shared" si="0"/>
        <v>2</v>
      </c>
      <c r="P38" s="217">
        <f t="shared" si="4"/>
        <v>21</v>
      </c>
      <c r="Q38" s="105">
        <v>22</v>
      </c>
      <c r="R38" s="40">
        <f t="shared" si="1"/>
        <v>3</v>
      </c>
      <c r="S38" s="39">
        <f t="shared" si="5"/>
        <v>23</v>
      </c>
    </row>
    <row r="39" spans="2:19" ht="24" customHeight="1" x14ac:dyDescent="0.15">
      <c r="B39" s="204">
        <v>2044</v>
      </c>
      <c r="C39" s="221" t="str">
        <f>元号変更!E37</f>
        <v>令和２６年</v>
      </c>
      <c r="D39" s="200" t="s">
        <v>173</v>
      </c>
      <c r="E39" s="201">
        <f t="shared" si="2"/>
        <v>20</v>
      </c>
      <c r="F39" s="202">
        <f t="shared" si="3"/>
        <v>25</v>
      </c>
      <c r="G39" s="200" t="s">
        <v>23</v>
      </c>
      <c r="H39" s="40">
        <v>7</v>
      </c>
      <c r="I39" s="40">
        <v>11</v>
      </c>
      <c r="J39" s="40">
        <v>10</v>
      </c>
      <c r="K39" s="40">
        <v>6</v>
      </c>
      <c r="M39" s="163">
        <v>2044</v>
      </c>
      <c r="N39" s="40">
        <v>20</v>
      </c>
      <c r="O39" s="40">
        <f t="shared" si="0"/>
        <v>1</v>
      </c>
      <c r="P39" s="215">
        <f t="shared" si="4"/>
        <v>20</v>
      </c>
      <c r="Q39" s="105">
        <v>26</v>
      </c>
      <c r="R39" s="40">
        <f t="shared" si="1"/>
        <v>2</v>
      </c>
      <c r="S39" s="39">
        <f t="shared" si="5"/>
        <v>22</v>
      </c>
    </row>
    <row r="40" spans="2:19" ht="24" customHeight="1" x14ac:dyDescent="0.15">
      <c r="B40" s="204">
        <v>2045</v>
      </c>
      <c r="C40" s="221" t="str">
        <f>元号変更!E38</f>
        <v>令和２７年</v>
      </c>
      <c r="D40" s="200" t="s">
        <v>18</v>
      </c>
      <c r="E40" s="201">
        <f t="shared" si="2"/>
        <v>26</v>
      </c>
      <c r="F40" s="202">
        <f t="shared" si="3"/>
        <v>24</v>
      </c>
      <c r="G40" s="200" t="s">
        <v>24</v>
      </c>
      <c r="H40" s="40">
        <v>7</v>
      </c>
      <c r="I40" s="40">
        <v>30</v>
      </c>
      <c r="J40" s="40">
        <v>9</v>
      </c>
      <c r="K40" s="40">
        <v>26</v>
      </c>
      <c r="M40" s="163">
        <v>2045</v>
      </c>
      <c r="N40" s="40">
        <v>25</v>
      </c>
      <c r="O40" s="40">
        <f t="shared" si="0"/>
        <v>7</v>
      </c>
      <c r="P40" s="215">
        <f t="shared" si="4"/>
        <v>20</v>
      </c>
      <c r="Q40" s="105">
        <v>21</v>
      </c>
      <c r="R40" s="40">
        <f t="shared" si="1"/>
        <v>5</v>
      </c>
      <c r="S40" s="39">
        <f t="shared" si="5"/>
        <v>22</v>
      </c>
    </row>
    <row r="41" spans="2:19" ht="24" customHeight="1" x14ac:dyDescent="0.15">
      <c r="B41" s="204">
        <v>2046</v>
      </c>
      <c r="C41" s="221" t="str">
        <f>元号変更!E39</f>
        <v>令和２８年</v>
      </c>
      <c r="D41" s="200" t="s">
        <v>19</v>
      </c>
      <c r="E41" s="201">
        <f t="shared" si="2"/>
        <v>18</v>
      </c>
      <c r="F41" s="202">
        <f t="shared" si="3"/>
        <v>23</v>
      </c>
      <c r="G41" s="200" t="s">
        <v>25</v>
      </c>
      <c r="H41" s="40">
        <v>7</v>
      </c>
      <c r="I41" s="40">
        <v>20</v>
      </c>
      <c r="J41" s="40">
        <v>9</v>
      </c>
      <c r="K41" s="40">
        <v>16</v>
      </c>
      <c r="M41" s="163">
        <v>2046</v>
      </c>
      <c r="N41" s="40">
        <v>20</v>
      </c>
      <c r="O41" s="40">
        <f t="shared" si="0"/>
        <v>3</v>
      </c>
      <c r="P41" s="215">
        <f t="shared" si="4"/>
        <v>20</v>
      </c>
      <c r="Q41" s="105">
        <v>26</v>
      </c>
      <c r="R41" s="40">
        <f t="shared" si="1"/>
        <v>4</v>
      </c>
      <c r="S41" s="39">
        <f t="shared" si="5"/>
        <v>23</v>
      </c>
    </row>
    <row r="42" spans="2:19" ht="24" customHeight="1" x14ac:dyDescent="0.15">
      <c r="B42" s="204">
        <v>2047</v>
      </c>
      <c r="C42" s="221" t="str">
        <f>元号変更!E40</f>
        <v>令和２９年</v>
      </c>
      <c r="D42" s="200" t="s">
        <v>16</v>
      </c>
      <c r="E42" s="201">
        <f t="shared" si="2"/>
        <v>24</v>
      </c>
      <c r="F42" s="202">
        <f t="shared" si="3"/>
        <v>22</v>
      </c>
      <c r="G42" s="200" t="s">
        <v>20</v>
      </c>
      <c r="H42" s="40">
        <v>8</v>
      </c>
      <c r="I42" s="40">
        <v>8</v>
      </c>
      <c r="J42" s="40">
        <v>10</v>
      </c>
      <c r="K42" s="40">
        <v>5</v>
      </c>
      <c r="M42" s="163">
        <v>2047</v>
      </c>
      <c r="N42" s="40">
        <v>25</v>
      </c>
      <c r="O42" s="40">
        <f t="shared" si="0"/>
        <v>2</v>
      </c>
      <c r="P42" s="215">
        <f t="shared" si="4"/>
        <v>21</v>
      </c>
      <c r="Q42" s="105">
        <v>21</v>
      </c>
      <c r="R42" s="40">
        <f t="shared" si="1"/>
        <v>7</v>
      </c>
      <c r="S42" s="39">
        <f t="shared" si="5"/>
        <v>23</v>
      </c>
    </row>
    <row r="43" spans="2:19" ht="24" customHeight="1" x14ac:dyDescent="0.15">
      <c r="B43" s="204">
        <v>2048</v>
      </c>
      <c r="C43" s="221" t="str">
        <f>元号変更!E41</f>
        <v>令和３０年</v>
      </c>
      <c r="D43" s="200" t="s">
        <v>17</v>
      </c>
      <c r="E43" s="201">
        <f t="shared" si="2"/>
        <v>22</v>
      </c>
      <c r="F43" s="202">
        <f t="shared" si="3"/>
        <v>27</v>
      </c>
      <c r="G43" s="200" t="s">
        <v>21</v>
      </c>
      <c r="H43" s="40">
        <v>7</v>
      </c>
      <c r="I43" s="40">
        <v>27</v>
      </c>
      <c r="J43" s="40">
        <v>9</v>
      </c>
      <c r="K43" s="40">
        <v>23</v>
      </c>
      <c r="M43" s="163">
        <v>2048</v>
      </c>
      <c r="N43" s="40">
        <v>19</v>
      </c>
      <c r="O43" s="40">
        <f t="shared" si="0"/>
        <v>5</v>
      </c>
      <c r="P43" s="215">
        <f t="shared" si="4"/>
        <v>20</v>
      </c>
      <c r="Q43" s="105">
        <v>25</v>
      </c>
      <c r="R43" s="40">
        <f t="shared" si="1"/>
        <v>6</v>
      </c>
      <c r="S43" s="39">
        <f t="shared" si="5"/>
        <v>22</v>
      </c>
    </row>
    <row r="44" spans="2:19" ht="24" customHeight="1" x14ac:dyDescent="0.15">
      <c r="B44" s="204">
        <v>2049</v>
      </c>
      <c r="C44" s="221" t="str">
        <f>元号変更!E42</f>
        <v>令和３１年</v>
      </c>
      <c r="D44" s="200" t="s">
        <v>173</v>
      </c>
      <c r="E44" s="201">
        <f t="shared" si="2"/>
        <v>21</v>
      </c>
      <c r="F44" s="202">
        <f t="shared" si="3"/>
        <v>19</v>
      </c>
      <c r="G44" s="200" t="s">
        <v>18</v>
      </c>
      <c r="H44" s="40">
        <v>7</v>
      </c>
      <c r="I44" s="40">
        <v>16</v>
      </c>
      <c r="J44" s="40">
        <v>9</v>
      </c>
      <c r="K44" s="40">
        <v>12</v>
      </c>
      <c r="M44" s="163">
        <v>2049</v>
      </c>
      <c r="N44" s="40">
        <v>24</v>
      </c>
      <c r="O44" s="40">
        <f t="shared" si="0"/>
        <v>4</v>
      </c>
      <c r="P44" s="215">
        <f t="shared" si="4"/>
        <v>20</v>
      </c>
      <c r="Q44" s="105">
        <v>20</v>
      </c>
      <c r="R44" s="40">
        <f t="shared" si="1"/>
        <v>2</v>
      </c>
      <c r="S44" s="39">
        <f t="shared" si="5"/>
        <v>22</v>
      </c>
    </row>
    <row r="45" spans="2:19" ht="24" customHeight="1" x14ac:dyDescent="0.15">
      <c r="B45" s="204">
        <v>2050</v>
      </c>
      <c r="C45" s="221" t="str">
        <f>元号変更!E43</f>
        <v>令和３２年</v>
      </c>
      <c r="D45" s="200" t="s">
        <v>18</v>
      </c>
      <c r="E45" s="201">
        <f t="shared" si="2"/>
        <v>20</v>
      </c>
      <c r="F45" s="202">
        <f t="shared" si="3"/>
        <v>25</v>
      </c>
      <c r="G45" s="200" t="s">
        <v>22</v>
      </c>
      <c r="H45" s="40">
        <v>8</v>
      </c>
      <c r="I45" s="40">
        <v>4</v>
      </c>
      <c r="J45" s="40">
        <v>10</v>
      </c>
      <c r="K45" s="40">
        <v>1</v>
      </c>
      <c r="M45" s="163">
        <v>2050</v>
      </c>
      <c r="N45" s="40">
        <v>19</v>
      </c>
      <c r="O45" s="40">
        <f t="shared" si="0"/>
        <v>7</v>
      </c>
      <c r="P45" s="215">
        <f t="shared" si="4"/>
        <v>20</v>
      </c>
      <c r="Q45" s="105">
        <v>25</v>
      </c>
      <c r="R45" s="40">
        <f t="shared" si="1"/>
        <v>1</v>
      </c>
      <c r="S45" s="39">
        <f t="shared" si="5"/>
        <v>23</v>
      </c>
    </row>
    <row r="46" spans="2:19" ht="24" customHeight="1" x14ac:dyDescent="0.15"/>
    <row r="47" spans="2:19" ht="24" customHeight="1" x14ac:dyDescent="0.15"/>
    <row r="48" spans="2:19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</sheetData>
  <mergeCells count="15">
    <mergeCell ref="O8:Q8"/>
    <mergeCell ref="N9:P9"/>
    <mergeCell ref="Q9:S9"/>
    <mergeCell ref="B8:C9"/>
    <mergeCell ref="E9:F9"/>
    <mergeCell ref="H9:K9"/>
    <mergeCell ref="G8:K8"/>
    <mergeCell ref="D8:F8"/>
    <mergeCell ref="M7:V7"/>
    <mergeCell ref="M6:T6"/>
    <mergeCell ref="D2:G2"/>
    <mergeCell ref="E4:F4"/>
    <mergeCell ref="H4:K4"/>
    <mergeCell ref="E7:F7"/>
    <mergeCell ref="M5:W5"/>
  </mergeCells>
  <phoneticPr fontId="1"/>
  <conditionalFormatting sqref="O11:P11">
    <cfRule type="cellIs" dxfId="31" priority="7" operator="equal">
      <formula>1</formula>
    </cfRule>
    <cfRule type="cellIs" dxfId="30" priority="8" operator="equal">
      <formula>1</formula>
    </cfRule>
  </conditionalFormatting>
  <conditionalFormatting sqref="O12:O45">
    <cfRule type="cellIs" dxfId="29" priority="5" operator="equal">
      <formula>1</formula>
    </cfRule>
    <cfRule type="cellIs" dxfId="28" priority="6" operator="equal">
      <formula>1</formula>
    </cfRule>
  </conditionalFormatting>
  <conditionalFormatting sqref="R11:R45">
    <cfRule type="cellIs" dxfId="27" priority="3" operator="equal">
      <formula>1</formula>
    </cfRule>
    <cfRule type="cellIs" dxfId="26" priority="4" operator="equal">
      <formula>1</formula>
    </cfRule>
  </conditionalFormatting>
  <conditionalFormatting sqref="P12:P45">
    <cfRule type="cellIs" dxfId="25" priority="1" operator="equal">
      <formula>1</formula>
    </cfRule>
    <cfRule type="cellIs" dxfId="24" priority="2" operator="equal">
      <formula>1</formula>
    </cfRule>
  </conditionalFormatting>
  <dataValidations count="1">
    <dataValidation imeMode="hiragana" allowBlank="1" showInputMessage="1" showErrorMessage="1" sqref="D11:D45 G11:G45" xr:uid="{00000000-0002-0000-0100-000000000000}"/>
  </dataValidations>
  <printOptions horizontalCentered="1"/>
  <pageMargins left="0.35433070866141736" right="0.31496062992125984" top="0.56000000000000005" bottom="0.7" header="0.43307086614173229" footer="0.51181102362204722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4"/>
    <pageSetUpPr autoPageBreaks="0"/>
  </sheetPr>
  <dimension ref="A1:T42"/>
  <sheetViews>
    <sheetView showGridLines="0" showRowColHeaders="0" tabSelected="1" zoomScale="120" zoomScaleNormal="120" workbookViewId="0">
      <selection activeCell="D4" sqref="D4"/>
    </sheetView>
  </sheetViews>
  <sheetFormatPr defaultColWidth="2.625" defaultRowHeight="13.5" x14ac:dyDescent="0.15"/>
  <cols>
    <col min="1" max="1" width="4.125" customWidth="1"/>
    <col min="2" max="2" width="17.75" customWidth="1"/>
    <col min="3" max="3" width="12.125" customWidth="1"/>
    <col min="4" max="6" width="6.625" customWidth="1"/>
    <col min="7" max="10" width="7.125" customWidth="1"/>
    <col min="11" max="11" width="7" customWidth="1"/>
    <col min="12" max="12" width="12.625" hidden="1" customWidth="1"/>
    <col min="13" max="13" width="4.625" hidden="1" customWidth="1"/>
    <col min="14" max="14" width="5.5" hidden="1" customWidth="1"/>
    <col min="15" max="15" width="14.5" hidden="1" customWidth="1"/>
    <col min="16" max="17" width="4.875" hidden="1" customWidth="1"/>
    <col min="18" max="38" width="10.625" customWidth="1"/>
    <col min="39" max="43" width="2.625" customWidth="1"/>
    <col min="44" max="56" width="50.625" customWidth="1"/>
  </cols>
  <sheetData>
    <row r="1" spans="1:20" ht="24.95" customHeight="1" x14ac:dyDescent="0.15"/>
    <row r="2" spans="1:20" ht="20.100000000000001" customHeight="1" x14ac:dyDescent="0.15">
      <c r="A2" s="274" t="s">
        <v>295</v>
      </c>
      <c r="B2" s="274"/>
      <c r="C2" s="274"/>
      <c r="D2" s="274"/>
      <c r="E2" s="274"/>
      <c r="F2" s="274"/>
      <c r="G2" s="274"/>
      <c r="H2" s="230"/>
      <c r="I2" s="230"/>
      <c r="J2" s="230"/>
      <c r="K2" s="178"/>
      <c r="L2" s="178"/>
      <c r="M2" s="178"/>
      <c r="N2" s="178"/>
      <c r="O2" s="178"/>
      <c r="P2" s="178"/>
      <c r="Q2" s="178"/>
      <c r="R2" s="178"/>
      <c r="S2" s="178"/>
    </row>
    <row r="3" spans="1:20" s="1" customFormat="1" ht="20.100000000000001" customHeight="1" thickBot="1" x14ac:dyDescent="0.2"/>
    <row r="4" spans="1:20" s="3" customFormat="1" ht="24.95" customHeight="1" thickTop="1" thickBot="1" x14ac:dyDescent="0.2">
      <c r="B4" s="254" t="s">
        <v>292</v>
      </c>
      <c r="C4" s="255"/>
      <c r="D4" s="25">
        <v>2019</v>
      </c>
      <c r="E4" s="26" t="s">
        <v>174</v>
      </c>
      <c r="F4" s="259" t="str">
        <f>八幡神社と雲峰山!C6</f>
        <v>令和１年</v>
      </c>
      <c r="G4" s="259"/>
      <c r="H4" s="229"/>
      <c r="I4" s="266" t="s">
        <v>305</v>
      </c>
      <c r="J4" s="267"/>
      <c r="T4" s="228"/>
    </row>
    <row r="5" spans="1:20" s="3" customFormat="1" ht="20.100000000000001" customHeight="1" thickTop="1" x14ac:dyDescent="0.15">
      <c r="B5" s="227"/>
      <c r="C5" s="227"/>
      <c r="D5" s="27"/>
      <c r="E5" s="26"/>
      <c r="F5" s="229"/>
      <c r="G5" s="229"/>
      <c r="H5" s="229"/>
      <c r="I5" s="229"/>
      <c r="J5" s="229"/>
      <c r="T5" s="228"/>
    </row>
    <row r="6" spans="1:20" s="3" customFormat="1" ht="20.100000000000001" customHeight="1" x14ac:dyDescent="0.15">
      <c r="B6" s="3" t="s">
        <v>293</v>
      </c>
    </row>
    <row r="7" spans="1:20" s="3" customFormat="1" ht="20.100000000000001" customHeight="1" x14ac:dyDescent="0.15">
      <c r="B7" s="4"/>
      <c r="C7" s="257" t="s">
        <v>294</v>
      </c>
      <c r="D7" s="258"/>
      <c r="E7" s="258"/>
      <c r="F7" s="172"/>
      <c r="L7" s="5"/>
    </row>
    <row r="8" spans="1:20" s="3" customFormat="1" ht="20.100000000000001" customHeight="1" x14ac:dyDescent="0.15">
      <c r="B8" s="2"/>
      <c r="C8" s="2"/>
      <c r="D8" s="6"/>
    </row>
    <row r="9" spans="1:20" s="3" customFormat="1" ht="20.100000000000001" customHeight="1" x14ac:dyDescent="0.15">
      <c r="B9" s="4" t="s">
        <v>285</v>
      </c>
      <c r="C9" s="4"/>
    </row>
    <row r="10" spans="1:20" s="3" customFormat="1" ht="5.0999999999999996" customHeight="1" x14ac:dyDescent="0.15"/>
    <row r="11" spans="1:20" s="3" customFormat="1" ht="20.100000000000001" customHeight="1" x14ac:dyDescent="0.15">
      <c r="B11" s="4" t="s">
        <v>26</v>
      </c>
      <c r="C11" s="260" t="str">
        <f>八幡神社と雲峰山!D6</f>
        <v>大西・三好橋</v>
      </c>
      <c r="D11" s="260"/>
      <c r="E11" s="260"/>
      <c r="F11" s="256" t="s">
        <v>27</v>
      </c>
      <c r="G11" s="256"/>
      <c r="H11" s="4"/>
      <c r="I11" s="4"/>
      <c r="J11" s="4"/>
    </row>
    <row r="12" spans="1:20" s="3" customFormat="1" ht="9.9499999999999993" customHeight="1" x14ac:dyDescent="0.15">
      <c r="T12"/>
    </row>
    <row r="13" spans="1:20" s="3" customFormat="1" ht="20.100000000000001" customHeight="1" x14ac:dyDescent="0.15">
      <c r="B13" s="264" t="s">
        <v>172</v>
      </c>
      <c r="C13" s="265"/>
      <c r="D13" s="177" t="s">
        <v>5</v>
      </c>
      <c r="E13" s="177" t="s">
        <v>6</v>
      </c>
      <c r="F13" s="177" t="s">
        <v>7</v>
      </c>
      <c r="G13" s="264" t="s">
        <v>175</v>
      </c>
      <c r="H13" s="275"/>
      <c r="I13" s="275"/>
      <c r="J13" s="275"/>
      <c r="K13" s="265"/>
      <c r="T13"/>
    </row>
    <row r="14" spans="1:20" s="3" customFormat="1" ht="20.100000000000001" customHeight="1" x14ac:dyDescent="0.15">
      <c r="B14" s="252" t="s">
        <v>291</v>
      </c>
      <c r="C14" s="253"/>
      <c r="D14" s="19">
        <v>1</v>
      </c>
      <c r="E14" s="128">
        <v>1</v>
      </c>
      <c r="F14" s="126">
        <f t="shared" ref="F14:F16" si="0">WEEKDAY(DATE($D$4,D14,E14))</f>
        <v>3</v>
      </c>
      <c r="G14" s="261"/>
      <c r="H14" s="262"/>
      <c r="I14" s="262"/>
      <c r="J14" s="262"/>
      <c r="K14" s="263"/>
      <c r="M14" s="9"/>
      <c r="T14"/>
    </row>
    <row r="15" spans="1:20" s="3" customFormat="1" ht="20.100000000000001" customHeight="1" x14ac:dyDescent="0.15">
      <c r="B15" s="252" t="s">
        <v>239</v>
      </c>
      <c r="C15" s="253"/>
      <c r="D15" s="21">
        <v>1</v>
      </c>
      <c r="E15" s="128">
        <v>15</v>
      </c>
      <c r="F15" s="126">
        <f t="shared" si="0"/>
        <v>3</v>
      </c>
      <c r="G15" s="261"/>
      <c r="H15" s="262"/>
      <c r="I15" s="262"/>
      <c r="J15" s="262"/>
      <c r="K15" s="263"/>
      <c r="M15" s="9"/>
    </row>
    <row r="16" spans="1:20" s="3" customFormat="1" ht="20.100000000000001" customHeight="1" x14ac:dyDescent="0.15">
      <c r="B16" s="252" t="s">
        <v>290</v>
      </c>
      <c r="C16" s="253"/>
      <c r="D16" s="21">
        <v>2</v>
      </c>
      <c r="E16" s="128">
        <v>11</v>
      </c>
      <c r="F16" s="126">
        <f t="shared" si="0"/>
        <v>2</v>
      </c>
      <c r="G16" s="261"/>
      <c r="H16" s="262"/>
      <c r="I16" s="262"/>
      <c r="J16" s="262"/>
      <c r="K16" s="263"/>
      <c r="M16" s="9"/>
    </row>
    <row r="17" spans="2:17" s="3" customFormat="1" ht="20.100000000000001" customHeight="1" x14ac:dyDescent="0.15">
      <c r="B17" s="252" t="s">
        <v>289</v>
      </c>
      <c r="C17" s="253"/>
      <c r="D17" s="21">
        <v>3</v>
      </c>
      <c r="E17" s="128">
        <f>八幡神社と雲峰山!E6</f>
        <v>24</v>
      </c>
      <c r="F17" s="126">
        <f>WEEKDAY(DATE($D$4,D17,E17))</f>
        <v>1</v>
      </c>
      <c r="G17" s="271" t="s">
        <v>237</v>
      </c>
      <c r="H17" s="271"/>
      <c r="I17" s="271"/>
      <c r="J17" s="271"/>
      <c r="K17" s="271"/>
    </row>
    <row r="18" spans="2:17" s="3" customFormat="1" ht="20.100000000000001" customHeight="1" x14ac:dyDescent="0.15">
      <c r="B18" s="252" t="s">
        <v>242</v>
      </c>
      <c r="C18" s="253"/>
      <c r="D18" s="21">
        <v>7</v>
      </c>
      <c r="E18" s="128">
        <v>3</v>
      </c>
      <c r="F18" s="126">
        <f t="shared" ref="F18:F23" si="1">WEEKDAY(DATE($D$4,D18,E18))</f>
        <v>4</v>
      </c>
      <c r="G18" s="270" t="s">
        <v>30</v>
      </c>
      <c r="H18" s="270"/>
      <c r="I18" s="270"/>
      <c r="J18" s="270"/>
      <c r="K18" s="270"/>
      <c r="L18" s="10" t="s">
        <v>9</v>
      </c>
      <c r="M18" s="165">
        <f>WEEKDAY(DATE($D$4,D18,1))</f>
        <v>2</v>
      </c>
      <c r="N18" s="3" t="s">
        <v>7</v>
      </c>
      <c r="O18" s="3" t="s">
        <v>10</v>
      </c>
      <c r="P18" s="11">
        <f>IF(M18=1,1,9-M18)</f>
        <v>7</v>
      </c>
      <c r="Q18" s="3" t="s">
        <v>6</v>
      </c>
    </row>
    <row r="19" spans="2:17" s="3" customFormat="1" ht="20.100000000000001" customHeight="1" x14ac:dyDescent="0.15">
      <c r="B19" s="272" t="s">
        <v>288</v>
      </c>
      <c r="C19" s="171" t="s">
        <v>296</v>
      </c>
      <c r="D19" s="22">
        <v>7</v>
      </c>
      <c r="E19" s="129">
        <f>E20-1</f>
        <v>20</v>
      </c>
      <c r="F19" s="207">
        <f t="shared" si="1"/>
        <v>7</v>
      </c>
      <c r="G19" s="279"/>
      <c r="H19" s="279"/>
      <c r="I19" s="279"/>
      <c r="J19" s="279"/>
      <c r="K19" s="279"/>
    </row>
    <row r="20" spans="2:17" s="3" customFormat="1" ht="20.100000000000001" customHeight="1" x14ac:dyDescent="0.15">
      <c r="B20" s="273"/>
      <c r="C20" s="173" t="s">
        <v>297</v>
      </c>
      <c r="D20" s="23">
        <v>7</v>
      </c>
      <c r="E20" s="130">
        <f>P20</f>
        <v>21</v>
      </c>
      <c r="F20" s="208">
        <f t="shared" si="1"/>
        <v>1</v>
      </c>
      <c r="G20" s="280" t="s">
        <v>29</v>
      </c>
      <c r="H20" s="280"/>
      <c r="I20" s="280"/>
      <c r="J20" s="280"/>
      <c r="K20" s="280"/>
      <c r="O20" s="3" t="s">
        <v>11</v>
      </c>
      <c r="P20" s="11">
        <f>P18+7*2</f>
        <v>21</v>
      </c>
      <c r="Q20" s="3" t="s">
        <v>6</v>
      </c>
    </row>
    <row r="21" spans="2:17" s="3" customFormat="1" ht="20.100000000000001" customHeight="1" x14ac:dyDescent="0.15">
      <c r="B21" s="252" t="s">
        <v>246</v>
      </c>
      <c r="C21" s="253"/>
      <c r="D21" s="21">
        <v>10</v>
      </c>
      <c r="E21" s="128">
        <f>P21</f>
        <v>13</v>
      </c>
      <c r="F21" s="126">
        <f t="shared" si="1"/>
        <v>1</v>
      </c>
      <c r="G21" s="270" t="s">
        <v>181</v>
      </c>
      <c r="H21" s="270"/>
      <c r="I21" s="270"/>
      <c r="J21" s="270"/>
      <c r="K21" s="270"/>
      <c r="L21" s="10" t="s">
        <v>8</v>
      </c>
      <c r="M21" s="165">
        <f>WEEKDAY(DATE($D$4,D21,13))</f>
        <v>1</v>
      </c>
      <c r="N21" s="3" t="s">
        <v>7</v>
      </c>
      <c r="O21" s="3" t="s">
        <v>12</v>
      </c>
      <c r="P21" s="12">
        <f>13-M21+1</f>
        <v>13</v>
      </c>
      <c r="Q21" s="3" t="s">
        <v>6</v>
      </c>
    </row>
    <row r="22" spans="2:17" s="3" customFormat="1" ht="20.100000000000001" customHeight="1" x14ac:dyDescent="0.15">
      <c r="B22" s="252" t="s">
        <v>287</v>
      </c>
      <c r="C22" s="253"/>
      <c r="D22" s="21">
        <v>10</v>
      </c>
      <c r="E22" s="20">
        <v>15</v>
      </c>
      <c r="F22" s="126">
        <f t="shared" si="1"/>
        <v>3</v>
      </c>
      <c r="G22" s="261"/>
      <c r="H22" s="262"/>
      <c r="I22" s="262"/>
      <c r="J22" s="262"/>
      <c r="K22" s="263"/>
    </row>
    <row r="23" spans="2:17" s="3" customFormat="1" ht="20.100000000000001" customHeight="1" x14ac:dyDescent="0.15">
      <c r="B23" s="252" t="s">
        <v>286</v>
      </c>
      <c r="C23" s="253"/>
      <c r="D23" s="21">
        <v>10</v>
      </c>
      <c r="E23" s="20">
        <v>16</v>
      </c>
      <c r="F23" s="126">
        <f t="shared" si="1"/>
        <v>4</v>
      </c>
      <c r="G23" s="261"/>
      <c r="H23" s="262"/>
      <c r="I23" s="262"/>
      <c r="J23" s="262"/>
      <c r="K23" s="263"/>
    </row>
    <row r="24" spans="2:17" s="3" customFormat="1" ht="20.100000000000001" customHeight="1" x14ac:dyDescent="0.15">
      <c r="B24" s="252" t="s">
        <v>249</v>
      </c>
      <c r="C24" s="253"/>
      <c r="D24" s="21">
        <v>12</v>
      </c>
      <c r="E24" s="18" t="s">
        <v>42</v>
      </c>
      <c r="F24" s="127" t="s">
        <v>28</v>
      </c>
      <c r="G24" s="252"/>
      <c r="H24" s="278"/>
      <c r="I24" s="278"/>
      <c r="J24" s="278"/>
      <c r="K24" s="253"/>
    </row>
    <row r="25" spans="2:17" s="3" customFormat="1" ht="20.100000000000001" customHeight="1" x14ac:dyDescent="0.15"/>
    <row r="26" spans="2:17" s="3" customFormat="1" ht="20.100000000000001" customHeight="1" x14ac:dyDescent="0.15">
      <c r="B26" s="4" t="s">
        <v>307</v>
      </c>
      <c r="C26" s="4"/>
    </row>
    <row r="27" spans="2:17" s="3" customFormat="1" ht="5.0999999999999996" customHeight="1" x14ac:dyDescent="0.15"/>
    <row r="28" spans="2:17" s="3" customFormat="1" ht="20.100000000000001" customHeight="1" x14ac:dyDescent="0.15">
      <c r="B28" s="3" t="s">
        <v>31</v>
      </c>
      <c r="C28" s="176" t="str">
        <f>八幡神社と雲峰山!G6</f>
        <v>中</v>
      </c>
      <c r="D28" s="281" t="s">
        <v>284</v>
      </c>
      <c r="E28" s="281"/>
      <c r="F28" s="4"/>
    </row>
    <row r="29" spans="2:17" s="3" customFormat="1" ht="9.9499999999999993" customHeight="1" x14ac:dyDescent="0.15"/>
    <row r="30" spans="2:17" s="3" customFormat="1" ht="20.100000000000001" customHeight="1" x14ac:dyDescent="0.15">
      <c r="B30" s="264" t="s">
        <v>172</v>
      </c>
      <c r="C30" s="265"/>
      <c r="D30" s="177" t="s">
        <v>5</v>
      </c>
      <c r="E30" s="177" t="s">
        <v>6</v>
      </c>
      <c r="F30" s="177" t="s">
        <v>7</v>
      </c>
      <c r="G30" s="276" t="s">
        <v>175</v>
      </c>
      <c r="H30" s="276"/>
      <c r="I30" s="276"/>
      <c r="J30" s="276"/>
      <c r="K30" s="276"/>
    </row>
    <row r="31" spans="2:17" s="3" customFormat="1" ht="20.100000000000001" customHeight="1" x14ac:dyDescent="0.15">
      <c r="B31" s="268" t="s">
        <v>257</v>
      </c>
      <c r="C31" s="269"/>
      <c r="D31" s="131">
        <f>八幡神社と雲峰山!H6</f>
        <v>7</v>
      </c>
      <c r="E31" s="148">
        <f>八幡神社と雲峰山!I6</f>
        <v>19</v>
      </c>
      <c r="F31" s="126">
        <f t="shared" ref="F31:F33" si="2">WEEKDAY(DATE($D$4,D31,E31))</f>
        <v>6</v>
      </c>
      <c r="G31" s="270" t="s">
        <v>176</v>
      </c>
      <c r="H31" s="270"/>
      <c r="I31" s="270"/>
      <c r="J31" s="270"/>
      <c r="K31" s="270"/>
    </row>
    <row r="32" spans="2:17" s="3" customFormat="1" ht="20.100000000000001" customHeight="1" x14ac:dyDescent="0.15">
      <c r="B32" s="270" t="s">
        <v>258</v>
      </c>
      <c r="C32" s="13" t="s">
        <v>282</v>
      </c>
      <c r="D32" s="174">
        <f>八幡神社と雲峰山!J6</f>
        <v>9</v>
      </c>
      <c r="E32" s="149">
        <f>八幡神社と雲峰山!K6</f>
        <v>14</v>
      </c>
      <c r="F32" s="207">
        <f t="shared" si="2"/>
        <v>7</v>
      </c>
      <c r="G32" s="277" t="s">
        <v>177</v>
      </c>
      <c r="H32" s="277"/>
      <c r="I32" s="277"/>
      <c r="J32" s="277"/>
      <c r="K32" s="277"/>
    </row>
    <row r="33" spans="2:17" s="3" customFormat="1" ht="20.100000000000001" customHeight="1" x14ac:dyDescent="0.15">
      <c r="B33" s="270"/>
      <c r="C33" s="14" t="s">
        <v>283</v>
      </c>
      <c r="D33" s="175">
        <f>P33</f>
        <v>9</v>
      </c>
      <c r="E33" s="150">
        <v>17</v>
      </c>
      <c r="F33" s="208">
        <f t="shared" si="2"/>
        <v>3</v>
      </c>
      <c r="G33" s="273" t="s">
        <v>176</v>
      </c>
      <c r="H33" s="273"/>
      <c r="I33" s="273"/>
      <c r="J33" s="273"/>
      <c r="K33" s="273"/>
      <c r="L33" s="3" t="s">
        <v>40</v>
      </c>
      <c r="O33" s="17">
        <f>DATE(D4,D32,E32+1)</f>
        <v>43723</v>
      </c>
      <c r="P33" s="3">
        <f>MONTH(O33)</f>
        <v>9</v>
      </c>
      <c r="Q33" s="3">
        <f>DAY(O33)</f>
        <v>15</v>
      </c>
    </row>
    <row r="34" spans="2:17" s="3" customFormat="1" ht="20.100000000000001" customHeight="1" x14ac:dyDescent="0.15"/>
    <row r="42" spans="2:17" x14ac:dyDescent="0.15">
      <c r="F42" s="16"/>
    </row>
  </sheetData>
  <mergeCells count="38">
    <mergeCell ref="A2:G2"/>
    <mergeCell ref="G33:K33"/>
    <mergeCell ref="G13:K13"/>
    <mergeCell ref="G30:K30"/>
    <mergeCell ref="G31:K31"/>
    <mergeCell ref="G32:K32"/>
    <mergeCell ref="G16:K16"/>
    <mergeCell ref="G22:K22"/>
    <mergeCell ref="G23:K23"/>
    <mergeCell ref="G24:K24"/>
    <mergeCell ref="G21:K21"/>
    <mergeCell ref="G19:K19"/>
    <mergeCell ref="G20:K20"/>
    <mergeCell ref="B30:C30"/>
    <mergeCell ref="D28:E28"/>
    <mergeCell ref="B22:C22"/>
    <mergeCell ref="B31:C31"/>
    <mergeCell ref="B32:B33"/>
    <mergeCell ref="B21:C21"/>
    <mergeCell ref="G18:K18"/>
    <mergeCell ref="G17:K17"/>
    <mergeCell ref="B19:B20"/>
    <mergeCell ref="B17:C17"/>
    <mergeCell ref="B18:C18"/>
    <mergeCell ref="B23:C23"/>
    <mergeCell ref="B24:C24"/>
    <mergeCell ref="B16:C16"/>
    <mergeCell ref="B4:C4"/>
    <mergeCell ref="F11:G11"/>
    <mergeCell ref="C7:E7"/>
    <mergeCell ref="F4:G4"/>
    <mergeCell ref="C11:E11"/>
    <mergeCell ref="G14:K14"/>
    <mergeCell ref="G15:K15"/>
    <mergeCell ref="B13:C13"/>
    <mergeCell ref="B14:C14"/>
    <mergeCell ref="B15:C15"/>
    <mergeCell ref="I4:J4"/>
  </mergeCells>
  <phoneticPr fontId="1"/>
  <conditionalFormatting sqref="F14">
    <cfRule type="expression" dxfId="23" priority="3">
      <formula>F14=1</formula>
    </cfRule>
  </conditionalFormatting>
  <conditionalFormatting sqref="F15:F23">
    <cfRule type="expression" dxfId="22" priority="2">
      <formula>F15=1</formula>
    </cfRule>
  </conditionalFormatting>
  <conditionalFormatting sqref="F31:F33">
    <cfRule type="expression" dxfId="21" priority="1">
      <formula>F31=1</formula>
    </cfRule>
  </conditionalFormatting>
  <dataValidations count="4">
    <dataValidation type="whole" allowBlank="1" showInputMessage="1" showErrorMessage="1" sqref="D4:D5" xr:uid="{00000000-0002-0000-0200-000000000000}">
      <formula1>2012</formula1>
      <formula2>2050</formula2>
    </dataValidation>
    <dataValidation type="whole" allowBlank="1" showInputMessage="1" showErrorMessage="1" sqref="D14:D24" xr:uid="{00000000-0002-0000-0200-000001000000}">
      <formula1>1</formula1>
      <formula2>12</formula2>
    </dataValidation>
    <dataValidation type="whole" allowBlank="1" showInputMessage="1" showErrorMessage="1" sqref="D31:D33" xr:uid="{00000000-0002-0000-0200-000002000000}">
      <formula1>6</formula1>
      <formula2>10</formula2>
    </dataValidation>
    <dataValidation type="whole" allowBlank="1" showInputMessage="1" showErrorMessage="1" sqref="E14:E23 E31:E33" xr:uid="{00000000-0002-0000-0200-000003000000}">
      <formula1>1</formula1>
      <formula2>31</formula2>
    </dataValidation>
  </dataValidations>
  <hyperlinks>
    <hyperlink ref="C7" r:id="rId1" xr:uid="{00000000-0004-0000-0200-000000000000}"/>
    <hyperlink ref="I4" location="'印刷（EXCEL版）'!A1" display="表示と印刷" xr:uid="{00000000-0004-0000-0200-000001000000}"/>
  </hyperlinks>
  <printOptions horizontalCentered="1"/>
  <pageMargins left="0.35433070866141736" right="0.31496062992125984" top="0.42" bottom="0.70866141732283472" header="0.37" footer="0.51181102362204722"/>
  <pageSetup paperSize="9" orientation="portrait" horizontalDpi="4294967293" verticalDpi="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  <pageSetUpPr autoPageBreaks="0"/>
  </sheetPr>
  <dimension ref="B1:Z77"/>
  <sheetViews>
    <sheetView showGridLines="0" showRowColHeaders="0" workbookViewId="0">
      <selection activeCell="C2" sqref="C2:E2"/>
    </sheetView>
  </sheetViews>
  <sheetFormatPr defaultRowHeight="13.5" x14ac:dyDescent="0.15"/>
  <cols>
    <col min="2" max="2" width="9.5" customWidth="1"/>
    <col min="3" max="10" width="5.625" customWidth="1"/>
    <col min="11" max="11" width="9.5" customWidth="1"/>
    <col min="12" max="96" width="5.625" customWidth="1"/>
  </cols>
  <sheetData>
    <row r="1" spans="2:26" s="1" customFormat="1" ht="30" customHeight="1" thickBot="1" x14ac:dyDescent="0.2">
      <c r="C1" s="41"/>
      <c r="D1" s="41"/>
      <c r="E1" s="41"/>
      <c r="F1" s="41"/>
      <c r="G1" s="41"/>
      <c r="H1" s="41"/>
      <c r="I1" s="41"/>
      <c r="J1" s="41"/>
      <c r="K1" s="41"/>
      <c r="P1" s="41"/>
      <c r="Q1" s="41"/>
      <c r="R1" s="41"/>
      <c r="S1" s="41"/>
      <c r="T1" s="41"/>
    </row>
    <row r="2" spans="2:26" s="1" customFormat="1" ht="30" customHeight="1" thickBot="1" x14ac:dyDescent="0.2">
      <c r="C2" s="283" t="s">
        <v>179</v>
      </c>
      <c r="D2" s="283"/>
      <c r="E2" s="283"/>
      <c r="F2" s="41"/>
      <c r="G2" s="286" t="s">
        <v>169</v>
      </c>
      <c r="H2" s="286"/>
      <c r="I2" s="286"/>
      <c r="J2" s="41"/>
      <c r="K2" s="167">
        <f>行事計画表!D4</f>
        <v>2019</v>
      </c>
      <c r="L2" s="141" t="s">
        <v>263</v>
      </c>
      <c r="M2" s="141"/>
      <c r="N2" s="141"/>
      <c r="O2" s="141"/>
      <c r="P2" s="141"/>
      <c r="Q2" s="141"/>
      <c r="R2" s="141"/>
      <c r="S2" s="41"/>
    </row>
    <row r="3" spans="2:26" s="1" customFormat="1" ht="20.100000000000001" customHeight="1" x14ac:dyDescent="0.15"/>
    <row r="4" spans="2:26" s="1" customFormat="1" ht="45" customHeight="1" x14ac:dyDescent="0.15">
      <c r="B4" s="306" t="s">
        <v>266</v>
      </c>
      <c r="C4" s="42" t="s">
        <v>48</v>
      </c>
      <c r="D4" s="42" t="s">
        <v>150</v>
      </c>
      <c r="E4" s="147" t="s">
        <v>6</v>
      </c>
      <c r="F4" s="43"/>
      <c r="G4" s="44" t="s">
        <v>14</v>
      </c>
      <c r="H4" s="287" t="str">
        <f>行事計画表!F4</f>
        <v>令和１年</v>
      </c>
      <c r="I4" s="287"/>
      <c r="J4" s="133"/>
      <c r="K4" s="295" t="s">
        <v>261</v>
      </c>
      <c r="L4" s="292" t="s">
        <v>250</v>
      </c>
      <c r="M4" s="293"/>
      <c r="N4" s="293"/>
      <c r="O4" s="293"/>
      <c r="P4" s="293"/>
      <c r="Q4" s="293"/>
      <c r="R4" s="293"/>
      <c r="S4" s="293"/>
      <c r="T4" s="293"/>
      <c r="U4" s="293"/>
      <c r="V4" s="294"/>
      <c r="W4" s="142"/>
      <c r="X4" s="301" t="s">
        <v>306</v>
      </c>
      <c r="Y4" s="301"/>
      <c r="Z4" s="301"/>
    </row>
    <row r="5" spans="2:26" s="1" customFormat="1" ht="45" customHeight="1" x14ac:dyDescent="0.15">
      <c r="B5" s="306"/>
      <c r="C5" s="40">
        <v>1</v>
      </c>
      <c r="D5" s="45" t="s">
        <v>180</v>
      </c>
      <c r="E5" s="46" t="s">
        <v>46</v>
      </c>
      <c r="F5" s="24"/>
      <c r="H5" s="285" t="str">
        <f>LEFT(H4,2)</f>
        <v>令和</v>
      </c>
      <c r="I5" s="285"/>
      <c r="J5" s="132"/>
      <c r="K5" s="296"/>
      <c r="L5" s="290" t="s">
        <v>238</v>
      </c>
      <c r="M5" s="290" t="s">
        <v>239</v>
      </c>
      <c r="N5" s="290" t="s">
        <v>240</v>
      </c>
      <c r="O5" s="290" t="s">
        <v>241</v>
      </c>
      <c r="P5" s="290" t="s">
        <v>242</v>
      </c>
      <c r="Q5" s="302" t="s">
        <v>243</v>
      </c>
      <c r="R5" s="303"/>
      <c r="S5" s="290" t="s">
        <v>246</v>
      </c>
      <c r="T5" s="290" t="s">
        <v>247</v>
      </c>
      <c r="U5" s="290" t="s">
        <v>248</v>
      </c>
      <c r="V5" s="290" t="s">
        <v>249</v>
      </c>
      <c r="W5" s="143"/>
      <c r="X5" s="290" t="s">
        <v>257</v>
      </c>
      <c r="Y5" s="302" t="s">
        <v>258</v>
      </c>
      <c r="Z5" s="303"/>
    </row>
    <row r="6" spans="2:26" s="1" customFormat="1" ht="45" customHeight="1" x14ac:dyDescent="0.15">
      <c r="B6" s="306"/>
      <c r="C6" s="40">
        <v>2</v>
      </c>
      <c r="D6" s="45" t="s">
        <v>49</v>
      </c>
      <c r="E6" s="46" t="s">
        <v>49</v>
      </c>
      <c r="F6" s="24"/>
      <c r="H6" s="284" t="str">
        <f>SUBSTITUTE(H4,H5,"")</f>
        <v>１年</v>
      </c>
      <c r="I6" s="284"/>
      <c r="J6" s="132"/>
      <c r="K6" s="296"/>
      <c r="L6" s="291"/>
      <c r="M6" s="291"/>
      <c r="N6" s="291"/>
      <c r="O6" s="291"/>
      <c r="P6" s="291"/>
      <c r="Q6" s="304"/>
      <c r="R6" s="305"/>
      <c r="S6" s="291"/>
      <c r="T6" s="291"/>
      <c r="U6" s="291"/>
      <c r="V6" s="291"/>
      <c r="W6" s="144"/>
      <c r="X6" s="291"/>
      <c r="Y6" s="304"/>
      <c r="Z6" s="305"/>
    </row>
    <row r="7" spans="2:26" s="1" customFormat="1" ht="45" customHeight="1" x14ac:dyDescent="0.15">
      <c r="B7" s="306"/>
      <c r="C7" s="40">
        <v>3</v>
      </c>
      <c r="D7" s="45" t="s">
        <v>50</v>
      </c>
      <c r="E7" s="46" t="s">
        <v>50</v>
      </c>
      <c r="F7" s="24"/>
      <c r="H7" s="47" t="s">
        <v>48</v>
      </c>
      <c r="I7" s="155" t="s">
        <v>150</v>
      </c>
      <c r="J7" s="43"/>
      <c r="K7" s="296"/>
      <c r="L7" s="291"/>
      <c r="M7" s="291"/>
      <c r="N7" s="291"/>
      <c r="O7" s="291"/>
      <c r="P7" s="291"/>
      <c r="Q7" s="298" t="s">
        <v>244</v>
      </c>
      <c r="R7" s="298" t="s">
        <v>245</v>
      </c>
      <c r="S7" s="291"/>
      <c r="T7" s="291"/>
      <c r="U7" s="291"/>
      <c r="V7" s="291"/>
      <c r="W7" s="144"/>
      <c r="X7" s="291"/>
      <c r="Y7" s="298" t="s">
        <v>259</v>
      </c>
      <c r="Z7" s="298" t="s">
        <v>260</v>
      </c>
    </row>
    <row r="8" spans="2:26" s="1" customFormat="1" ht="45" customHeight="1" x14ac:dyDescent="0.15">
      <c r="B8" s="306"/>
      <c r="C8" s="40">
        <v>4</v>
      </c>
      <c r="D8" s="45" t="s">
        <v>77</v>
      </c>
      <c r="E8" s="46" t="s">
        <v>77</v>
      </c>
      <c r="F8" s="24"/>
      <c r="H8" s="48" t="str">
        <f>SUBSTITUTE(H6,"年","")</f>
        <v>１</v>
      </c>
      <c r="I8" s="49" t="str">
        <f>DGET($C$4:$D$74,D4,H7:H8)</f>
        <v>元</v>
      </c>
      <c r="J8" s="51"/>
      <c r="K8" s="297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144"/>
      <c r="X8" s="291"/>
      <c r="Y8" s="291"/>
      <c r="Z8" s="291"/>
    </row>
    <row r="9" spans="2:26" s="1" customFormat="1" ht="45" customHeight="1" thickBot="1" x14ac:dyDescent="0.2">
      <c r="B9" s="306"/>
      <c r="C9" s="40">
        <v>5</v>
      </c>
      <c r="D9" s="45" t="s">
        <v>51</v>
      </c>
      <c r="E9" s="46" t="s">
        <v>51</v>
      </c>
      <c r="F9" s="24"/>
      <c r="K9" s="39" t="s">
        <v>251</v>
      </c>
      <c r="L9" s="153">
        <f>行事計画表!D14</f>
        <v>1</v>
      </c>
      <c r="M9" s="153">
        <f>行事計画表!D15</f>
        <v>1</v>
      </c>
      <c r="N9" s="153">
        <f>行事計画表!D16</f>
        <v>2</v>
      </c>
      <c r="O9" s="153">
        <f>行事計画表!D17</f>
        <v>3</v>
      </c>
      <c r="P9" s="153">
        <f>行事計画表!D18</f>
        <v>7</v>
      </c>
      <c r="Q9" s="153">
        <f>行事計画表!D19</f>
        <v>7</v>
      </c>
      <c r="R9" s="153">
        <f>行事計画表!D20</f>
        <v>7</v>
      </c>
      <c r="S9" s="153">
        <f>行事計画表!D21</f>
        <v>10</v>
      </c>
      <c r="T9" s="153">
        <f>行事計画表!D22</f>
        <v>10</v>
      </c>
      <c r="U9" s="153">
        <f>行事計画表!D23</f>
        <v>10</v>
      </c>
      <c r="V9" s="153">
        <f>行事計画表!D24</f>
        <v>12</v>
      </c>
      <c r="W9" s="151"/>
      <c r="X9" s="153">
        <f>行事計画表!D31</f>
        <v>7</v>
      </c>
      <c r="Y9" s="153">
        <f>行事計画表!D32</f>
        <v>9</v>
      </c>
      <c r="Z9" s="153">
        <f>行事計画表!D33</f>
        <v>9</v>
      </c>
    </row>
    <row r="10" spans="2:26" s="1" customFormat="1" ht="45" customHeight="1" x14ac:dyDescent="0.15">
      <c r="B10" s="157"/>
      <c r="C10" s="40">
        <v>6</v>
      </c>
      <c r="D10" s="45" t="s">
        <v>52</v>
      </c>
      <c r="E10" s="46" t="s">
        <v>52</v>
      </c>
      <c r="F10" s="24"/>
      <c r="H10" s="288" t="str">
        <f>H5&amp;I8</f>
        <v>令和元</v>
      </c>
      <c r="K10" s="166" t="s">
        <v>253</v>
      </c>
      <c r="L10" s="159" t="str">
        <f>NUMBERSTRING(L9,1)</f>
        <v>一</v>
      </c>
      <c r="M10" s="159" t="str">
        <f t="shared" ref="M10:V10" si="0">NUMBERSTRING(M9,1)</f>
        <v>一</v>
      </c>
      <c r="N10" s="159" t="str">
        <f t="shared" si="0"/>
        <v>二</v>
      </c>
      <c r="O10" s="159" t="str">
        <f t="shared" si="0"/>
        <v>三</v>
      </c>
      <c r="P10" s="159" t="str">
        <f t="shared" si="0"/>
        <v>七</v>
      </c>
      <c r="Q10" s="159" t="str">
        <f t="shared" si="0"/>
        <v>七</v>
      </c>
      <c r="R10" s="159" t="str">
        <f t="shared" si="0"/>
        <v>七</v>
      </c>
      <c r="S10" s="159" t="str">
        <f t="shared" si="0"/>
        <v>十</v>
      </c>
      <c r="T10" s="159" t="str">
        <f t="shared" si="0"/>
        <v>十</v>
      </c>
      <c r="U10" s="159" t="str">
        <f t="shared" si="0"/>
        <v>十</v>
      </c>
      <c r="V10" s="159" t="str">
        <f t="shared" si="0"/>
        <v>十二</v>
      </c>
      <c r="W10" s="52"/>
      <c r="X10" s="159" t="str">
        <f t="shared" ref="X10:Z10" si="1">NUMBERSTRING(X9,1)</f>
        <v>七</v>
      </c>
      <c r="Y10" s="159" t="str">
        <f t="shared" si="1"/>
        <v>九</v>
      </c>
      <c r="Z10" s="159" t="str">
        <f t="shared" si="1"/>
        <v>九</v>
      </c>
    </row>
    <row r="11" spans="2:26" s="1" customFormat="1" ht="45" customHeight="1" thickBot="1" x14ac:dyDescent="0.2">
      <c r="C11" s="40">
        <v>7</v>
      </c>
      <c r="D11" s="45" t="s">
        <v>53</v>
      </c>
      <c r="E11" s="46" t="s">
        <v>53</v>
      </c>
      <c r="F11" s="24"/>
      <c r="G11" s="50"/>
      <c r="H11" s="289"/>
      <c r="K11" s="39" t="s">
        <v>252</v>
      </c>
      <c r="L11" s="153">
        <f>行事計画表!E14</f>
        <v>1</v>
      </c>
      <c r="M11" s="153">
        <f>行事計画表!E15</f>
        <v>15</v>
      </c>
      <c r="N11" s="153">
        <f>行事計画表!E16</f>
        <v>11</v>
      </c>
      <c r="O11" s="153">
        <f>行事計画表!E17</f>
        <v>24</v>
      </c>
      <c r="P11" s="153">
        <f>行事計画表!E18</f>
        <v>3</v>
      </c>
      <c r="Q11" s="153">
        <f>行事計画表!E19</f>
        <v>20</v>
      </c>
      <c r="R11" s="153">
        <f>行事計画表!E20</f>
        <v>21</v>
      </c>
      <c r="S11" s="153">
        <f>行事計画表!E21</f>
        <v>13</v>
      </c>
      <c r="T11" s="153">
        <f>行事計画表!E22</f>
        <v>15</v>
      </c>
      <c r="U11" s="153">
        <f>行事計画表!E23</f>
        <v>16</v>
      </c>
      <c r="V11" s="153" t="s">
        <v>262</v>
      </c>
      <c r="W11" s="52"/>
      <c r="X11" s="153">
        <f>行事計画表!E31</f>
        <v>19</v>
      </c>
      <c r="Y11" s="153">
        <f>行事計画表!E32</f>
        <v>14</v>
      </c>
      <c r="Z11" s="153">
        <f>行事計画表!E33</f>
        <v>17</v>
      </c>
    </row>
    <row r="12" spans="2:26" s="1" customFormat="1" ht="45" customHeight="1" x14ac:dyDescent="0.15">
      <c r="C12" s="40">
        <v>8</v>
      </c>
      <c r="D12" s="45" t="s">
        <v>54</v>
      </c>
      <c r="E12" s="46" t="s">
        <v>54</v>
      </c>
      <c r="F12" s="24"/>
      <c r="G12" s="50"/>
      <c r="H12" s="24"/>
      <c r="K12" s="39" t="s">
        <v>254</v>
      </c>
      <c r="L12" s="152" t="str">
        <f>NUMBERSTRING(L11,1)</f>
        <v>一</v>
      </c>
      <c r="M12" s="152" t="str">
        <f t="shared" ref="M12:U12" si="2">NUMBERSTRING(M11,1)</f>
        <v>十五</v>
      </c>
      <c r="N12" s="152" t="str">
        <f t="shared" si="2"/>
        <v>十一</v>
      </c>
      <c r="O12" s="152" t="str">
        <f t="shared" si="2"/>
        <v>二十四</v>
      </c>
      <c r="P12" s="152" t="str">
        <f t="shared" si="2"/>
        <v>三</v>
      </c>
      <c r="Q12" s="152" t="str">
        <f t="shared" si="2"/>
        <v>二十</v>
      </c>
      <c r="R12" s="152" t="str">
        <f t="shared" si="2"/>
        <v>二十一</v>
      </c>
      <c r="S12" s="152" t="str">
        <f t="shared" si="2"/>
        <v>十三</v>
      </c>
      <c r="T12" s="152" t="str">
        <f t="shared" si="2"/>
        <v>十五</v>
      </c>
      <c r="U12" s="152" t="str">
        <f t="shared" si="2"/>
        <v>十六</v>
      </c>
      <c r="V12" s="282" t="s">
        <v>264</v>
      </c>
      <c r="W12" s="52"/>
      <c r="X12" s="152" t="str">
        <f t="shared" ref="X12:Z12" si="3">NUMBERSTRING(X11,1)</f>
        <v>十九</v>
      </c>
      <c r="Y12" s="152" t="str">
        <f t="shared" si="3"/>
        <v>十四</v>
      </c>
      <c r="Z12" s="152" t="str">
        <f t="shared" si="3"/>
        <v>十七</v>
      </c>
    </row>
    <row r="13" spans="2:26" s="1" customFormat="1" ht="45" customHeight="1" x14ac:dyDescent="0.15">
      <c r="C13" s="40">
        <v>9</v>
      </c>
      <c r="D13" s="45" t="s">
        <v>55</v>
      </c>
      <c r="E13" s="46" t="s">
        <v>55</v>
      </c>
      <c r="F13" s="24"/>
      <c r="H13" s="299" t="s">
        <v>277</v>
      </c>
      <c r="I13" s="300"/>
      <c r="J13" s="146"/>
      <c r="K13" s="156" t="s">
        <v>256</v>
      </c>
      <c r="L13" s="159" t="str">
        <f>VLOOKUP(L11,$C$5:$E$35,3)</f>
        <v>一</v>
      </c>
      <c r="M13" s="159" t="str">
        <f t="shared" ref="M13:U13" si="4">VLOOKUP(M11,$C$5:$E$35,3)</f>
        <v>十五</v>
      </c>
      <c r="N13" s="159" t="str">
        <f t="shared" si="4"/>
        <v>十一</v>
      </c>
      <c r="O13" s="159" t="str">
        <f t="shared" si="4"/>
        <v>二四</v>
      </c>
      <c r="P13" s="159" t="str">
        <f t="shared" si="4"/>
        <v>三</v>
      </c>
      <c r="Q13" s="159" t="str">
        <f t="shared" si="4"/>
        <v>二十</v>
      </c>
      <c r="R13" s="159" t="str">
        <f t="shared" si="4"/>
        <v>二一</v>
      </c>
      <c r="S13" s="159" t="str">
        <f t="shared" si="4"/>
        <v>十三</v>
      </c>
      <c r="T13" s="159" t="str">
        <f t="shared" si="4"/>
        <v>十五</v>
      </c>
      <c r="U13" s="159" t="str">
        <f t="shared" si="4"/>
        <v>十六</v>
      </c>
      <c r="V13" s="282"/>
      <c r="W13" s="52"/>
      <c r="X13" s="159" t="str">
        <f t="shared" ref="X13:Z13" si="5">VLOOKUP(X11,$C$5:$E$35,3)</f>
        <v>十九</v>
      </c>
      <c r="Y13" s="159" t="str">
        <f t="shared" si="5"/>
        <v>十四</v>
      </c>
      <c r="Z13" s="159" t="str">
        <f t="shared" si="5"/>
        <v>十七</v>
      </c>
    </row>
    <row r="14" spans="2:26" s="1" customFormat="1" ht="45" customHeight="1" x14ac:dyDescent="0.15">
      <c r="C14" s="40">
        <v>10</v>
      </c>
      <c r="D14" s="45" t="s">
        <v>56</v>
      </c>
      <c r="E14" s="46" t="s">
        <v>56</v>
      </c>
      <c r="F14" s="24"/>
      <c r="H14" s="162"/>
      <c r="I14" s="39" t="s">
        <v>274</v>
      </c>
      <c r="J14" s="145"/>
      <c r="K14" s="39" t="s">
        <v>255</v>
      </c>
      <c r="L14" s="161">
        <f>WEEKDAY(DATE($K$2,L9,L11))</f>
        <v>3</v>
      </c>
      <c r="M14" s="161">
        <f>WEEKDAY(DATE($K$2,M9,M11))</f>
        <v>3</v>
      </c>
      <c r="N14" s="161">
        <f t="shared" ref="N14:U14" si="6">WEEKDAY(DATE($K$2,N9,N11))</f>
        <v>2</v>
      </c>
      <c r="O14" s="161">
        <f t="shared" si="6"/>
        <v>1</v>
      </c>
      <c r="P14" s="161">
        <f t="shared" si="6"/>
        <v>4</v>
      </c>
      <c r="Q14" s="161">
        <f t="shared" si="6"/>
        <v>7</v>
      </c>
      <c r="R14" s="161">
        <f t="shared" si="6"/>
        <v>1</v>
      </c>
      <c r="S14" s="161">
        <f t="shared" si="6"/>
        <v>1</v>
      </c>
      <c r="T14" s="161">
        <f t="shared" si="6"/>
        <v>3</v>
      </c>
      <c r="U14" s="161">
        <f t="shared" si="6"/>
        <v>4</v>
      </c>
      <c r="V14" s="282"/>
      <c r="W14" s="52"/>
      <c r="X14" s="164">
        <f t="shared" ref="X14:Z14" si="7">WEEKDAY(DATE($K$2,X9,X11))</f>
        <v>6</v>
      </c>
      <c r="Y14" s="161">
        <f t="shared" si="7"/>
        <v>7</v>
      </c>
      <c r="Z14" s="161">
        <f t="shared" si="7"/>
        <v>3</v>
      </c>
    </row>
    <row r="15" spans="2:26" s="1" customFormat="1" ht="45" customHeight="1" x14ac:dyDescent="0.15">
      <c r="C15" s="40">
        <v>11</v>
      </c>
      <c r="D15" s="45" t="s">
        <v>96</v>
      </c>
      <c r="E15" s="46" t="s">
        <v>57</v>
      </c>
      <c r="F15" s="24"/>
      <c r="H15" s="39">
        <v>1</v>
      </c>
      <c r="I15" s="163" t="s">
        <v>267</v>
      </c>
      <c r="K15" s="169" t="s">
        <v>278</v>
      </c>
      <c r="L15" s="166" t="str">
        <f>VLOOKUP(L14,$H$15:I21,2)</f>
        <v>火</v>
      </c>
      <c r="M15" s="166" t="str">
        <f>VLOOKUP(M14,$H$15:J21,2)</f>
        <v>火</v>
      </c>
      <c r="N15" s="166" t="str">
        <f>VLOOKUP(N14,$H$15:K21,2)</f>
        <v>月</v>
      </c>
      <c r="O15" s="166" t="str">
        <f>VLOOKUP(O14,$H$15:L21,2)</f>
        <v>日</v>
      </c>
      <c r="P15" s="166" t="str">
        <f>VLOOKUP(P14,$H$15:M21,2)</f>
        <v>水</v>
      </c>
      <c r="Q15" s="166" t="str">
        <f>VLOOKUP(Q14,$H$15:N21,2)</f>
        <v>土</v>
      </c>
      <c r="R15" s="166" t="str">
        <f>VLOOKUP(R14,$H$15:O21,2)</f>
        <v>日</v>
      </c>
      <c r="S15" s="166" t="str">
        <f>VLOOKUP(S14,$H$15:P21,2)</f>
        <v>日</v>
      </c>
      <c r="T15" s="166" t="str">
        <f>VLOOKUP(T14,$H$15:Q21,2)</f>
        <v>火</v>
      </c>
      <c r="U15" s="166" t="str">
        <f>VLOOKUP(U14,$H$15:R21,2)</f>
        <v>水</v>
      </c>
      <c r="V15" s="282"/>
      <c r="X15" s="166" t="str">
        <f>VLOOKUP(X14,$H$15:U21,2)</f>
        <v>金</v>
      </c>
      <c r="Y15" s="166" t="str">
        <f>VLOOKUP(Y14,$H$15:V21,2)</f>
        <v>土</v>
      </c>
      <c r="Z15" s="166" t="str">
        <f>VLOOKUP(Z14,$H$15:W21,2)</f>
        <v>火</v>
      </c>
    </row>
    <row r="16" spans="2:26" s="1" customFormat="1" ht="45" customHeight="1" x14ac:dyDescent="0.15">
      <c r="C16" s="40">
        <v>12</v>
      </c>
      <c r="D16" s="45" t="s">
        <v>58</v>
      </c>
      <c r="E16" s="46" t="s">
        <v>58</v>
      </c>
      <c r="F16" s="24"/>
      <c r="H16" s="39">
        <v>2</v>
      </c>
      <c r="I16" s="39" t="s">
        <v>268</v>
      </c>
      <c r="K16" s="158"/>
      <c r="L16" s="134"/>
      <c r="M16" s="134"/>
      <c r="N16" s="134"/>
      <c r="O16" s="134"/>
      <c r="P16"/>
      <c r="Q16"/>
      <c r="R16"/>
    </row>
    <row r="17" spans="3:19" s="1" customFormat="1" ht="45" customHeight="1" x14ac:dyDescent="0.15">
      <c r="C17" s="40">
        <v>13</v>
      </c>
      <c r="D17" s="45" t="s">
        <v>97</v>
      </c>
      <c r="E17" s="46" t="s">
        <v>59</v>
      </c>
      <c r="F17" s="24"/>
      <c r="H17" s="39">
        <v>3</v>
      </c>
      <c r="I17" s="39" t="s">
        <v>269</v>
      </c>
      <c r="K17" s="24"/>
      <c r="L17" s="134"/>
      <c r="M17" s="90"/>
    </row>
    <row r="18" spans="3:19" s="1" customFormat="1" ht="45" customHeight="1" x14ac:dyDescent="0.15">
      <c r="C18" s="40">
        <v>14</v>
      </c>
      <c r="D18" s="45" t="s">
        <v>98</v>
      </c>
      <c r="E18" s="46" t="s">
        <v>60</v>
      </c>
      <c r="F18" s="24"/>
      <c r="H18" s="39">
        <v>4</v>
      </c>
      <c r="I18" s="39" t="s">
        <v>270</v>
      </c>
      <c r="K18" s="24"/>
      <c r="L18" s="134"/>
      <c r="M18" s="90"/>
    </row>
    <row r="19" spans="3:19" s="1" customFormat="1" ht="45" customHeight="1" x14ac:dyDescent="0.15">
      <c r="C19" s="40">
        <v>15</v>
      </c>
      <c r="D19" s="45" t="s">
        <v>61</v>
      </c>
      <c r="E19" s="46" t="s">
        <v>61</v>
      </c>
      <c r="F19" s="24"/>
      <c r="H19" s="39">
        <v>5</v>
      </c>
      <c r="I19" s="39" t="s">
        <v>271</v>
      </c>
      <c r="J19" s="154"/>
      <c r="K19" s="24"/>
      <c r="L19" s="134"/>
      <c r="M19" s="90"/>
      <c r="N19" s="24"/>
      <c r="O19" s="24"/>
      <c r="Q19" s="107"/>
      <c r="R19" s="107"/>
      <c r="S19" s="107"/>
    </row>
    <row r="20" spans="3:19" s="1" customFormat="1" ht="45" customHeight="1" x14ac:dyDescent="0.15">
      <c r="C20" s="40">
        <v>16</v>
      </c>
      <c r="D20" s="45" t="s">
        <v>99</v>
      </c>
      <c r="E20" s="46" t="s">
        <v>62</v>
      </c>
      <c r="F20" s="24"/>
      <c r="H20" s="39">
        <v>6</v>
      </c>
      <c r="I20" s="39" t="s">
        <v>272</v>
      </c>
      <c r="J20" s="154"/>
      <c r="K20" s="154"/>
      <c r="L20" s="134"/>
      <c r="M20" s="90"/>
      <c r="N20" s="134"/>
      <c r="O20" s="134"/>
      <c r="Q20" s="107"/>
      <c r="R20" s="107"/>
      <c r="S20" s="107"/>
    </row>
    <row r="21" spans="3:19" s="1" customFormat="1" ht="45" customHeight="1" x14ac:dyDescent="0.15">
      <c r="C21" s="40">
        <v>17</v>
      </c>
      <c r="D21" s="45" t="s">
        <v>100</v>
      </c>
      <c r="E21" s="46" t="s">
        <v>63</v>
      </c>
      <c r="F21" s="24"/>
      <c r="H21" s="39">
        <v>7</v>
      </c>
      <c r="I21" s="39" t="s">
        <v>273</v>
      </c>
      <c r="J21" s="154"/>
      <c r="K21" s="154"/>
      <c r="L21" s="134"/>
      <c r="M21" s="90"/>
      <c r="N21" s="134"/>
      <c r="O21" s="134"/>
      <c r="P21"/>
      <c r="Q21" s="107"/>
      <c r="R21" s="107"/>
      <c r="S21" s="107"/>
    </row>
    <row r="22" spans="3:19" s="1" customFormat="1" ht="45" customHeight="1" x14ac:dyDescent="0.15">
      <c r="C22" s="40">
        <v>18</v>
      </c>
      <c r="D22" s="45" t="s">
        <v>101</v>
      </c>
      <c r="E22" s="46" t="s">
        <v>64</v>
      </c>
      <c r="F22" s="24"/>
      <c r="L22" s="134"/>
      <c r="M22" s="90"/>
      <c r="N22" s="135"/>
      <c r="O22" s="135"/>
      <c r="Q22" s="107"/>
      <c r="R22" s="107"/>
      <c r="S22" s="107"/>
    </row>
    <row r="23" spans="3:19" s="1" customFormat="1" ht="45" customHeight="1" x14ac:dyDescent="0.15">
      <c r="C23" s="40">
        <v>19</v>
      </c>
      <c r="D23" s="45" t="s">
        <v>65</v>
      </c>
      <c r="E23" s="46" t="s">
        <v>65</v>
      </c>
      <c r="F23" s="24"/>
      <c r="L23" s="134"/>
      <c r="M23" s="90"/>
      <c r="N23" s="134"/>
      <c r="O23" s="136"/>
      <c r="Q23" s="107"/>
      <c r="R23" s="107"/>
      <c r="S23" s="107"/>
    </row>
    <row r="24" spans="3:19" s="1" customFormat="1" ht="45" customHeight="1" x14ac:dyDescent="0.15">
      <c r="C24" s="40">
        <v>20</v>
      </c>
      <c r="D24" s="45" t="s">
        <v>66</v>
      </c>
      <c r="E24" s="46" t="s">
        <v>66</v>
      </c>
      <c r="F24" s="24"/>
      <c r="L24" s="134"/>
      <c r="M24" s="90"/>
      <c r="N24" s="135"/>
      <c r="O24" s="135"/>
      <c r="Q24" s="107"/>
      <c r="R24" s="107"/>
      <c r="S24" s="107"/>
    </row>
    <row r="25" spans="3:19" s="1" customFormat="1" ht="45" customHeight="1" x14ac:dyDescent="0.15">
      <c r="C25" s="40">
        <v>21</v>
      </c>
      <c r="D25" s="45" t="s">
        <v>102</v>
      </c>
      <c r="E25" s="46" t="s">
        <v>67</v>
      </c>
      <c r="F25" s="24"/>
      <c r="L25" s="134"/>
      <c r="M25" s="90"/>
      <c r="N25" s="135"/>
      <c r="O25" s="135"/>
      <c r="Q25"/>
      <c r="R25"/>
      <c r="S25"/>
    </row>
    <row r="26" spans="3:19" s="1" customFormat="1" ht="45" customHeight="1" x14ac:dyDescent="0.15">
      <c r="C26" s="40">
        <v>22</v>
      </c>
      <c r="D26" s="45" t="s">
        <v>103</v>
      </c>
      <c r="E26" s="46" t="s">
        <v>47</v>
      </c>
      <c r="F26" s="24"/>
      <c r="L26" s="134"/>
      <c r="M26" s="90"/>
      <c r="N26"/>
      <c r="O26"/>
      <c r="P26"/>
      <c r="Q26"/>
      <c r="R26"/>
      <c r="S26"/>
    </row>
    <row r="27" spans="3:19" s="1" customFormat="1" ht="45" customHeight="1" x14ac:dyDescent="0.15">
      <c r="C27" s="40">
        <v>23</v>
      </c>
      <c r="D27" s="45" t="s">
        <v>104</v>
      </c>
      <c r="E27" s="46" t="s">
        <v>68</v>
      </c>
      <c r="F27" s="24"/>
      <c r="I27" s="134"/>
      <c r="J27" s="134"/>
      <c r="K27" s="134"/>
      <c r="L27" s="134"/>
      <c r="M27" s="90"/>
      <c r="N27" s="134"/>
      <c r="O27" s="134"/>
      <c r="P27"/>
      <c r="Q27"/>
      <c r="R27"/>
      <c r="S27"/>
    </row>
    <row r="28" spans="3:19" s="1" customFormat="1" ht="45" customHeight="1" x14ac:dyDescent="0.15">
      <c r="C28" s="40">
        <v>24</v>
      </c>
      <c r="D28" s="45" t="s">
        <v>105</v>
      </c>
      <c r="E28" s="46" t="s">
        <v>69</v>
      </c>
      <c r="F28" s="24"/>
      <c r="I28" s="43"/>
      <c r="J28" s="43"/>
      <c r="K28" s="43"/>
      <c r="N28" s="137"/>
      <c r="O28" s="137"/>
      <c r="P28"/>
      <c r="Q28"/>
      <c r="R28"/>
      <c r="S28"/>
    </row>
    <row r="29" spans="3:19" s="1" customFormat="1" ht="45" customHeight="1" x14ac:dyDescent="0.15">
      <c r="C29" s="40">
        <v>25</v>
      </c>
      <c r="D29" s="45" t="s">
        <v>106</v>
      </c>
      <c r="E29" s="46" t="s">
        <v>70</v>
      </c>
      <c r="F29" s="24"/>
      <c r="I29" s="43"/>
      <c r="J29" s="43"/>
      <c r="K29" s="43"/>
      <c r="M29" s="138"/>
      <c r="N29" s="139"/>
      <c r="O29" s="140"/>
      <c r="P29"/>
      <c r="Q29"/>
      <c r="R29"/>
      <c r="S29"/>
    </row>
    <row r="30" spans="3:19" s="1" customFormat="1" ht="45" customHeight="1" x14ac:dyDescent="0.15">
      <c r="C30" s="40">
        <v>26</v>
      </c>
      <c r="D30" s="45" t="s">
        <v>107</v>
      </c>
      <c r="E30" s="46" t="s">
        <v>71</v>
      </c>
      <c r="F30" s="24"/>
      <c r="I30" s="43"/>
      <c r="J30" s="43"/>
      <c r="K30" s="43"/>
      <c r="M30" s="24"/>
      <c r="P30"/>
      <c r="Q30"/>
      <c r="R30"/>
      <c r="S30"/>
    </row>
    <row r="31" spans="3:19" s="1" customFormat="1" ht="45" customHeight="1" x14ac:dyDescent="0.15">
      <c r="C31" s="40">
        <v>27</v>
      </c>
      <c r="D31" s="45" t="s">
        <v>108</v>
      </c>
      <c r="E31" s="46" t="s">
        <v>72</v>
      </c>
      <c r="F31" s="24"/>
      <c r="I31" s="43"/>
      <c r="J31" s="43"/>
      <c r="K31" s="43"/>
      <c r="M31"/>
      <c r="N31"/>
      <c r="O31"/>
      <c r="P31"/>
      <c r="Q31"/>
      <c r="R31"/>
      <c r="S31"/>
    </row>
    <row r="32" spans="3:19" s="1" customFormat="1" ht="45" customHeight="1" x14ac:dyDescent="0.15">
      <c r="C32" s="40">
        <v>28</v>
      </c>
      <c r="D32" s="45" t="s">
        <v>109</v>
      </c>
      <c r="E32" s="46" t="s">
        <v>73</v>
      </c>
      <c r="F32" s="24"/>
      <c r="I32" s="43"/>
      <c r="J32" s="43"/>
      <c r="K32" s="43"/>
      <c r="M32"/>
      <c r="N32"/>
      <c r="O32"/>
      <c r="P32"/>
      <c r="Q32"/>
      <c r="R32"/>
      <c r="S32"/>
    </row>
    <row r="33" spans="3:19" s="1" customFormat="1" ht="45" customHeight="1" x14ac:dyDescent="0.15">
      <c r="C33" s="40">
        <v>29</v>
      </c>
      <c r="D33" s="45" t="s">
        <v>110</v>
      </c>
      <c r="E33" s="46" t="s">
        <v>74</v>
      </c>
      <c r="F33" s="24"/>
      <c r="I33" s="43"/>
      <c r="J33" s="43"/>
      <c r="K33" s="43"/>
      <c r="M33"/>
      <c r="N33"/>
      <c r="O33"/>
      <c r="P33"/>
      <c r="Q33"/>
      <c r="R33"/>
      <c r="S33"/>
    </row>
    <row r="34" spans="3:19" s="1" customFormat="1" ht="45" customHeight="1" x14ac:dyDescent="0.15">
      <c r="C34" s="40">
        <v>30</v>
      </c>
      <c r="D34" s="45" t="s">
        <v>75</v>
      </c>
      <c r="E34" s="46" t="s">
        <v>75</v>
      </c>
      <c r="F34" s="24"/>
      <c r="I34" s="43"/>
      <c r="J34" s="43"/>
      <c r="K34" s="43"/>
      <c r="M34"/>
      <c r="N34"/>
      <c r="O34"/>
      <c r="Q34"/>
      <c r="R34"/>
      <c r="S34"/>
    </row>
    <row r="35" spans="3:19" s="1" customFormat="1" ht="45" customHeight="1" x14ac:dyDescent="0.15">
      <c r="C35" s="40">
        <v>31</v>
      </c>
      <c r="D35" s="45" t="s">
        <v>111</v>
      </c>
      <c r="E35" s="46" t="s">
        <v>76</v>
      </c>
      <c r="F35" s="24"/>
      <c r="Q35"/>
      <c r="R35"/>
      <c r="S35"/>
    </row>
    <row r="36" spans="3:19" s="1" customFormat="1" ht="45" customHeight="1" x14ac:dyDescent="0.15">
      <c r="C36" s="40">
        <v>32</v>
      </c>
      <c r="D36" s="45" t="s">
        <v>112</v>
      </c>
      <c r="E36" s="24"/>
      <c r="F36" s="24"/>
      <c r="Q36"/>
      <c r="R36"/>
      <c r="S36"/>
    </row>
    <row r="37" spans="3:19" s="1" customFormat="1" ht="45" customHeight="1" x14ac:dyDescent="0.15">
      <c r="C37" s="40">
        <v>33</v>
      </c>
      <c r="D37" s="45" t="s">
        <v>113</v>
      </c>
      <c r="E37" s="24"/>
      <c r="F37" s="24"/>
      <c r="Q37"/>
      <c r="R37"/>
      <c r="S37"/>
    </row>
    <row r="38" spans="3:19" s="1" customFormat="1" ht="45" customHeight="1" x14ac:dyDescent="0.15">
      <c r="C38" s="40">
        <v>34</v>
      </c>
      <c r="D38" s="45" t="s">
        <v>114</v>
      </c>
      <c r="E38" s="24"/>
      <c r="F38" s="24"/>
      <c r="Q38"/>
      <c r="R38"/>
      <c r="S38"/>
    </row>
    <row r="39" spans="3:19" s="1" customFormat="1" ht="45" customHeight="1" x14ac:dyDescent="0.15">
      <c r="C39" s="40">
        <v>35</v>
      </c>
      <c r="D39" s="45" t="s">
        <v>115</v>
      </c>
      <c r="E39" s="24"/>
      <c r="F39" s="24"/>
      <c r="Q39"/>
      <c r="R39"/>
      <c r="S39"/>
    </row>
    <row r="40" spans="3:19" s="1" customFormat="1" ht="45" customHeight="1" x14ac:dyDescent="0.15">
      <c r="C40" s="40">
        <v>36</v>
      </c>
      <c r="D40" s="45" t="s">
        <v>116</v>
      </c>
      <c r="E40" s="24"/>
      <c r="F40" s="24"/>
      <c r="Q40"/>
      <c r="R40"/>
      <c r="S40"/>
    </row>
    <row r="41" spans="3:19" s="1" customFormat="1" ht="45" customHeight="1" x14ac:dyDescent="0.15">
      <c r="C41" s="40">
        <v>37</v>
      </c>
      <c r="D41" s="45" t="s">
        <v>117</v>
      </c>
      <c r="E41" s="24"/>
      <c r="F41" s="24"/>
      <c r="Q41"/>
      <c r="R41"/>
      <c r="S41"/>
    </row>
    <row r="42" spans="3:19" s="1" customFormat="1" ht="45" customHeight="1" x14ac:dyDescent="0.15">
      <c r="C42" s="40">
        <v>38</v>
      </c>
      <c r="D42" s="45" t="s">
        <v>118</v>
      </c>
      <c r="E42" s="24"/>
      <c r="F42" s="24"/>
      <c r="Q42"/>
      <c r="R42"/>
      <c r="S42"/>
    </row>
    <row r="43" spans="3:19" s="1" customFormat="1" ht="45" customHeight="1" x14ac:dyDescent="0.15">
      <c r="C43" s="40">
        <v>39</v>
      </c>
      <c r="D43" s="45" t="s">
        <v>119</v>
      </c>
      <c r="E43" s="24"/>
      <c r="F43" s="24"/>
      <c r="Q43"/>
      <c r="R43"/>
      <c r="S43"/>
    </row>
    <row r="44" spans="3:19" s="1" customFormat="1" ht="45" customHeight="1" x14ac:dyDescent="0.15">
      <c r="C44" s="40">
        <v>40</v>
      </c>
      <c r="D44" s="45" t="s">
        <v>120</v>
      </c>
      <c r="E44" s="24"/>
      <c r="F44" s="24"/>
      <c r="Q44"/>
      <c r="R44"/>
      <c r="S44"/>
    </row>
    <row r="45" spans="3:19" s="1" customFormat="1" ht="45" customHeight="1" x14ac:dyDescent="0.15">
      <c r="C45" s="40">
        <v>41</v>
      </c>
      <c r="D45" s="45" t="s">
        <v>121</v>
      </c>
      <c r="E45" s="24"/>
      <c r="F45" s="24"/>
      <c r="Q45"/>
      <c r="R45"/>
      <c r="S45"/>
    </row>
    <row r="46" spans="3:19" s="1" customFormat="1" ht="45" customHeight="1" x14ac:dyDescent="0.15">
      <c r="C46" s="40">
        <v>42</v>
      </c>
      <c r="D46" s="45" t="s">
        <v>122</v>
      </c>
      <c r="E46" s="24"/>
      <c r="F46" s="24"/>
      <c r="Q46"/>
      <c r="R46"/>
      <c r="S46"/>
    </row>
    <row r="47" spans="3:19" s="1" customFormat="1" ht="45" customHeight="1" x14ac:dyDescent="0.15">
      <c r="C47" s="40">
        <v>43</v>
      </c>
      <c r="D47" s="45" t="s">
        <v>123</v>
      </c>
      <c r="E47" s="24"/>
      <c r="F47" s="24"/>
      <c r="Q47"/>
      <c r="R47"/>
      <c r="S47"/>
    </row>
    <row r="48" spans="3:19" s="1" customFormat="1" ht="45" customHeight="1" x14ac:dyDescent="0.15">
      <c r="C48" s="40">
        <v>44</v>
      </c>
      <c r="D48" s="45" t="s">
        <v>126</v>
      </c>
      <c r="E48" s="24"/>
      <c r="F48" s="24"/>
      <c r="Q48"/>
      <c r="R48"/>
      <c r="S48"/>
    </row>
    <row r="49" spans="3:19" s="1" customFormat="1" ht="45" customHeight="1" x14ac:dyDescent="0.15">
      <c r="C49" s="40">
        <v>45</v>
      </c>
      <c r="D49" s="45" t="s">
        <v>124</v>
      </c>
      <c r="E49" s="24"/>
      <c r="F49" s="24"/>
      <c r="Q49"/>
      <c r="R49"/>
      <c r="S49"/>
    </row>
    <row r="50" spans="3:19" s="1" customFormat="1" ht="45" customHeight="1" x14ac:dyDescent="0.15">
      <c r="C50" s="40">
        <v>46</v>
      </c>
      <c r="D50" s="45" t="s">
        <v>125</v>
      </c>
      <c r="E50" s="24"/>
      <c r="F50" s="24"/>
      <c r="Q50"/>
      <c r="R50"/>
      <c r="S50"/>
    </row>
    <row r="51" spans="3:19" s="1" customFormat="1" ht="45" customHeight="1" x14ac:dyDescent="0.15">
      <c r="C51" s="40">
        <v>47</v>
      </c>
      <c r="D51" s="45" t="s">
        <v>127</v>
      </c>
      <c r="E51" s="24"/>
      <c r="F51" s="24"/>
      <c r="Q51"/>
      <c r="R51"/>
      <c r="S51"/>
    </row>
    <row r="52" spans="3:19" s="1" customFormat="1" ht="45" customHeight="1" x14ac:dyDescent="0.15">
      <c r="C52" s="40">
        <v>48</v>
      </c>
      <c r="D52" s="45" t="s">
        <v>128</v>
      </c>
      <c r="E52" s="24"/>
      <c r="F52" s="24"/>
      <c r="Q52"/>
      <c r="R52"/>
      <c r="S52"/>
    </row>
    <row r="53" spans="3:19" s="1" customFormat="1" ht="45" customHeight="1" x14ac:dyDescent="0.15">
      <c r="C53" s="40">
        <v>49</v>
      </c>
      <c r="D53" s="45" t="s">
        <v>129</v>
      </c>
      <c r="E53" s="24"/>
      <c r="F53" s="24"/>
      <c r="Q53"/>
      <c r="R53"/>
      <c r="S53"/>
    </row>
    <row r="54" spans="3:19" s="1" customFormat="1" ht="45" customHeight="1" x14ac:dyDescent="0.15">
      <c r="C54" s="40">
        <v>50</v>
      </c>
      <c r="D54" s="45" t="s">
        <v>130</v>
      </c>
      <c r="E54" s="24"/>
      <c r="F54" s="24"/>
      <c r="Q54"/>
      <c r="R54"/>
      <c r="S54"/>
    </row>
    <row r="55" spans="3:19" s="1" customFormat="1" ht="45" customHeight="1" x14ac:dyDescent="0.15">
      <c r="C55" s="40">
        <v>51</v>
      </c>
      <c r="D55" s="45" t="s">
        <v>131</v>
      </c>
      <c r="E55" s="24"/>
      <c r="F55" s="24"/>
      <c r="Q55"/>
      <c r="R55"/>
      <c r="S55"/>
    </row>
    <row r="56" spans="3:19" s="1" customFormat="1" ht="45" customHeight="1" x14ac:dyDescent="0.15">
      <c r="C56" s="40">
        <v>52</v>
      </c>
      <c r="D56" s="45" t="s">
        <v>132</v>
      </c>
      <c r="E56" s="24"/>
      <c r="F56" s="24"/>
      <c r="Q56"/>
      <c r="R56"/>
      <c r="S56"/>
    </row>
    <row r="57" spans="3:19" s="1" customFormat="1" ht="45" customHeight="1" x14ac:dyDescent="0.15">
      <c r="C57" s="40">
        <v>53</v>
      </c>
      <c r="D57" s="45" t="s">
        <v>133</v>
      </c>
      <c r="E57" s="24"/>
      <c r="F57" s="24"/>
      <c r="Q57"/>
      <c r="R57"/>
      <c r="S57"/>
    </row>
    <row r="58" spans="3:19" s="1" customFormat="1" ht="45" customHeight="1" x14ac:dyDescent="0.15">
      <c r="C58" s="40">
        <v>54</v>
      </c>
      <c r="D58" s="45" t="s">
        <v>134</v>
      </c>
      <c r="E58" s="24"/>
      <c r="F58" s="24"/>
      <c r="Q58"/>
      <c r="R58"/>
      <c r="S58"/>
    </row>
    <row r="59" spans="3:19" s="1" customFormat="1" ht="45" customHeight="1" x14ac:dyDescent="0.15">
      <c r="C59" s="40">
        <v>55</v>
      </c>
      <c r="D59" s="45" t="s">
        <v>135</v>
      </c>
      <c r="E59" s="24"/>
      <c r="F59" s="24"/>
      <c r="Q59"/>
      <c r="R59"/>
      <c r="S59"/>
    </row>
    <row r="60" spans="3:19" s="1" customFormat="1" ht="45" customHeight="1" x14ac:dyDescent="0.15">
      <c r="C60" s="40">
        <v>56</v>
      </c>
      <c r="D60" s="45" t="s">
        <v>136</v>
      </c>
      <c r="E60" s="24"/>
      <c r="F60" s="24"/>
      <c r="Q60"/>
      <c r="R60"/>
      <c r="S60"/>
    </row>
    <row r="61" spans="3:19" s="1" customFormat="1" ht="45" customHeight="1" x14ac:dyDescent="0.15">
      <c r="C61" s="40">
        <v>57</v>
      </c>
      <c r="D61" s="45" t="s">
        <v>137</v>
      </c>
      <c r="E61" s="24"/>
      <c r="F61" s="24"/>
      <c r="Q61"/>
      <c r="R61"/>
      <c r="S61"/>
    </row>
    <row r="62" spans="3:19" s="1" customFormat="1" ht="45" customHeight="1" x14ac:dyDescent="0.15">
      <c r="C62" s="40">
        <v>58</v>
      </c>
      <c r="D62" s="45" t="s">
        <v>138</v>
      </c>
      <c r="E62" s="24"/>
      <c r="F62" s="24"/>
      <c r="Q62"/>
      <c r="R62"/>
      <c r="S62"/>
    </row>
    <row r="63" spans="3:19" s="1" customFormat="1" ht="45" customHeight="1" x14ac:dyDescent="0.15">
      <c r="C63" s="40">
        <v>59</v>
      </c>
      <c r="D63" s="45" t="s">
        <v>139</v>
      </c>
      <c r="E63" s="24"/>
      <c r="F63" s="24"/>
      <c r="Q63"/>
      <c r="R63"/>
      <c r="S63"/>
    </row>
    <row r="64" spans="3:19" s="1" customFormat="1" ht="45" customHeight="1" x14ac:dyDescent="0.15">
      <c r="C64" s="40">
        <v>60</v>
      </c>
      <c r="D64" s="45" t="s">
        <v>140</v>
      </c>
      <c r="E64" s="24"/>
      <c r="F64" s="24"/>
      <c r="Q64"/>
      <c r="R64"/>
      <c r="S64"/>
    </row>
    <row r="65" spans="3:19" s="1" customFormat="1" ht="45" customHeight="1" x14ac:dyDescent="0.15">
      <c r="C65" s="40">
        <v>61</v>
      </c>
      <c r="D65" s="45" t="s">
        <v>141</v>
      </c>
      <c r="E65" s="24"/>
      <c r="F65" s="24"/>
      <c r="Q65"/>
      <c r="R65"/>
      <c r="S65"/>
    </row>
    <row r="66" spans="3:19" s="1" customFormat="1" ht="45" customHeight="1" x14ac:dyDescent="0.15">
      <c r="C66" s="40">
        <v>62</v>
      </c>
      <c r="D66" s="45" t="s">
        <v>142</v>
      </c>
      <c r="E66" s="24"/>
      <c r="F66" s="24"/>
      <c r="Q66"/>
      <c r="R66"/>
      <c r="S66"/>
    </row>
    <row r="67" spans="3:19" s="1" customFormat="1" ht="45" customHeight="1" x14ac:dyDescent="0.15">
      <c r="C67" s="40">
        <v>63</v>
      </c>
      <c r="D67" s="45" t="s">
        <v>143</v>
      </c>
      <c r="E67" s="24"/>
      <c r="F67" s="24"/>
    </row>
    <row r="68" spans="3:19" s="1" customFormat="1" ht="45" customHeight="1" x14ac:dyDescent="0.15">
      <c r="C68" s="40">
        <v>64</v>
      </c>
      <c r="D68" s="45" t="s">
        <v>144</v>
      </c>
      <c r="E68" s="24"/>
      <c r="F68" s="24"/>
    </row>
    <row r="69" spans="3:19" s="1" customFormat="1" ht="45" customHeight="1" x14ac:dyDescent="0.15">
      <c r="C69" s="40">
        <v>65</v>
      </c>
      <c r="D69" s="45" t="s">
        <v>145</v>
      </c>
      <c r="E69" s="24"/>
      <c r="F69" s="24"/>
    </row>
    <row r="70" spans="3:19" s="1" customFormat="1" ht="45" customHeight="1" x14ac:dyDescent="0.15">
      <c r="C70" s="40">
        <v>66</v>
      </c>
      <c r="D70" s="45" t="s">
        <v>146</v>
      </c>
      <c r="E70" s="24"/>
      <c r="F70" s="24"/>
    </row>
    <row r="71" spans="3:19" s="1" customFormat="1" ht="45" customHeight="1" x14ac:dyDescent="0.15">
      <c r="C71" s="40">
        <v>67</v>
      </c>
      <c r="D71" s="45" t="s">
        <v>147</v>
      </c>
      <c r="E71" s="24"/>
      <c r="F71" s="24"/>
    </row>
    <row r="72" spans="3:19" s="1" customFormat="1" ht="45" customHeight="1" x14ac:dyDescent="0.15">
      <c r="C72" s="40">
        <v>68</v>
      </c>
      <c r="D72" s="45" t="s">
        <v>95</v>
      </c>
      <c r="E72" s="24"/>
      <c r="F72" s="24"/>
    </row>
    <row r="73" spans="3:19" s="1" customFormat="1" ht="45" customHeight="1" x14ac:dyDescent="0.15">
      <c r="C73" s="40">
        <v>69</v>
      </c>
      <c r="D73" s="45" t="s">
        <v>148</v>
      </c>
      <c r="E73" s="24"/>
      <c r="F73" s="24"/>
    </row>
    <row r="74" spans="3:19" s="1" customFormat="1" ht="45" customHeight="1" x14ac:dyDescent="0.15">
      <c r="C74" s="40">
        <v>70</v>
      </c>
      <c r="D74" s="45" t="s">
        <v>149</v>
      </c>
      <c r="E74" s="24"/>
      <c r="F74" s="24"/>
    </row>
    <row r="75" spans="3:19" s="1" customFormat="1" ht="45" customHeight="1" x14ac:dyDescent="0.15"/>
    <row r="76" spans="3:19" ht="45" customHeight="1" x14ac:dyDescent="0.15"/>
    <row r="77" spans="3:19" ht="45" customHeight="1" x14ac:dyDescent="0.15"/>
  </sheetData>
  <mergeCells count="28">
    <mergeCell ref="Q5:R6"/>
    <mergeCell ref="U5:U8"/>
    <mergeCell ref="B4:B9"/>
    <mergeCell ref="O5:O8"/>
    <mergeCell ref="P5:P8"/>
    <mergeCell ref="Q7:Q8"/>
    <mergeCell ref="T5:T8"/>
    <mergeCell ref="X4:Z4"/>
    <mergeCell ref="X5:X8"/>
    <mergeCell ref="Y5:Z6"/>
    <mergeCell ref="Y7:Y8"/>
    <mergeCell ref="Z7:Z8"/>
    <mergeCell ref="V12:V15"/>
    <mergeCell ref="C2:E2"/>
    <mergeCell ref="H6:I6"/>
    <mergeCell ref="H5:I5"/>
    <mergeCell ref="G2:I2"/>
    <mergeCell ref="H4:I4"/>
    <mergeCell ref="H10:H11"/>
    <mergeCell ref="V5:V8"/>
    <mergeCell ref="L4:V4"/>
    <mergeCell ref="K4:K8"/>
    <mergeCell ref="L5:L8"/>
    <mergeCell ref="M5:M8"/>
    <mergeCell ref="N5:N8"/>
    <mergeCell ref="R7:R8"/>
    <mergeCell ref="S5:S8"/>
    <mergeCell ref="H13:I13"/>
  </mergeCells>
  <phoneticPr fontId="1"/>
  <printOptions horizontalCentered="1"/>
  <pageMargins left="0.27559055118110237" right="0.31496062992125984" top="0.31496062992125984" bottom="0.47244094488188981" header="0.23622047244094491" footer="0.31496062992125984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autoPageBreaks="0"/>
  </sheetPr>
  <dimension ref="D1:Z63"/>
  <sheetViews>
    <sheetView showGridLines="0" showRowColHeaders="0" zoomScaleNormal="100" workbookViewId="0">
      <selection activeCell="J3" sqref="J3:N3"/>
    </sheetView>
  </sheetViews>
  <sheetFormatPr defaultColWidth="4.625" defaultRowHeight="13.5" x14ac:dyDescent="0.15"/>
  <cols>
    <col min="1" max="33" width="5.625" customWidth="1"/>
  </cols>
  <sheetData>
    <row r="1" spans="4:26" ht="20.100000000000001" customHeight="1" x14ac:dyDescent="0.15"/>
    <row r="2" spans="4:26" s="56" customFormat="1" ht="20.100000000000001" customHeight="1" x14ac:dyDescent="0.15"/>
    <row r="3" spans="4:26" s="56" customFormat="1" ht="20.100000000000001" customHeight="1" x14ac:dyDescent="0.15">
      <c r="J3" s="307" t="s">
        <v>188</v>
      </c>
      <c r="K3" s="307"/>
      <c r="L3" s="307"/>
      <c r="M3" s="307"/>
      <c r="N3" s="307"/>
      <c r="Q3" s="311"/>
      <c r="R3" s="311"/>
      <c r="S3" s="192"/>
    </row>
    <row r="4" spans="4:26" s="56" customFormat="1" ht="20.100000000000001" customHeight="1" x14ac:dyDescent="0.15">
      <c r="J4" s="190"/>
      <c r="K4" s="190"/>
      <c r="L4" s="190"/>
      <c r="M4" s="190"/>
      <c r="N4" s="190"/>
    </row>
    <row r="5" spans="4:26" s="56" customFormat="1" ht="20.100000000000001" customHeight="1" x14ac:dyDescent="0.15"/>
    <row r="6" spans="4:26" s="56" customFormat="1" ht="20.100000000000001" customHeight="1" x14ac:dyDescent="0.15">
      <c r="E6" s="308" t="s">
        <v>187</v>
      </c>
      <c r="F6" s="308"/>
      <c r="G6" s="308"/>
      <c r="H6" s="308"/>
      <c r="I6" s="308"/>
      <c r="J6" s="308"/>
      <c r="O6" s="308" t="s">
        <v>222</v>
      </c>
      <c r="P6" s="308"/>
      <c r="Q6" s="308"/>
      <c r="R6" s="308"/>
      <c r="S6" s="308"/>
    </row>
    <row r="7" spans="4:26" s="56" customFormat="1" ht="20.100000000000001" customHeight="1" x14ac:dyDescent="0.15"/>
    <row r="8" spans="4:26" s="56" customFormat="1" ht="20.100000000000001" customHeight="1" x14ac:dyDescent="0.15">
      <c r="E8" s="285" t="str">
        <f>行事計画表!C11</f>
        <v>大西・三好橋</v>
      </c>
      <c r="F8" s="285"/>
      <c r="G8" s="285"/>
      <c r="H8" s="285"/>
      <c r="I8" s="285"/>
      <c r="J8" s="285"/>
      <c r="K8" s="52"/>
      <c r="L8" s="52"/>
      <c r="M8" s="52"/>
      <c r="O8" s="285" t="str">
        <f>八幡神社と雲峰山!G6</f>
        <v>中</v>
      </c>
      <c r="P8" s="285"/>
      <c r="Q8" s="285"/>
      <c r="R8" s="52"/>
      <c r="S8" s="52"/>
      <c r="T8" s="52"/>
      <c r="U8" s="52"/>
      <c r="V8" s="52"/>
      <c r="W8" s="52"/>
      <c r="X8" s="52"/>
      <c r="Y8" s="52"/>
      <c r="Z8" s="52"/>
    </row>
    <row r="9" spans="4:26" s="56" customFormat="1" ht="20.100000000000001" customHeight="1" x14ac:dyDescent="0.15">
      <c r="D9" s="179"/>
      <c r="E9" s="179"/>
      <c r="F9" s="179"/>
      <c r="G9" s="179"/>
      <c r="H9" s="179"/>
      <c r="I9" s="179"/>
      <c r="J9" s="52"/>
      <c r="K9" s="52"/>
      <c r="L9" s="52"/>
      <c r="M9" s="52"/>
      <c r="O9" s="179"/>
      <c r="P9" s="179"/>
      <c r="Q9" s="179"/>
      <c r="R9" s="52"/>
      <c r="S9" s="52"/>
      <c r="T9" s="52"/>
      <c r="U9" s="52"/>
      <c r="V9" s="52"/>
      <c r="W9" s="52"/>
      <c r="X9" s="52"/>
      <c r="Y9" s="52"/>
      <c r="Z9" s="52"/>
    </row>
    <row r="10" spans="4:26" s="56" customFormat="1" ht="20.100000000000001" customHeight="1" x14ac:dyDescent="0.15">
      <c r="E10" s="310" t="str">
        <f>"『"&amp;E8&amp;"』自治会です"</f>
        <v>『大西・三好橋』自治会です</v>
      </c>
      <c r="F10" s="310"/>
      <c r="G10" s="310"/>
      <c r="H10" s="310"/>
      <c r="I10" s="310"/>
      <c r="J10" s="310"/>
      <c r="K10" s="310"/>
      <c r="O10" s="310" t="str">
        <f>"『"&amp;O8&amp;"』自治会です"</f>
        <v>『中』自治会です</v>
      </c>
      <c r="P10" s="310"/>
      <c r="Q10" s="310"/>
      <c r="R10" s="310"/>
      <c r="S10" s="310"/>
    </row>
    <row r="11" spans="4:26" s="56" customFormat="1" ht="20.100000000000001" customHeight="1" x14ac:dyDescent="0.15">
      <c r="Y11" s="52"/>
    </row>
    <row r="12" spans="4:26" s="56" customFormat="1" ht="20.100000000000001" customHeight="1" x14ac:dyDescent="0.15">
      <c r="E12" s="194">
        <v>1</v>
      </c>
      <c r="F12" s="198" t="str">
        <f>LEFT($E$10,1)</f>
        <v>『</v>
      </c>
      <c r="G12" s="85"/>
      <c r="H12" s="85"/>
      <c r="I12" s="102" t="s">
        <v>185</v>
      </c>
      <c r="J12" s="195">
        <f>LEN(E8)</f>
        <v>6</v>
      </c>
      <c r="K12" s="181"/>
      <c r="M12" s="53"/>
      <c r="N12" s="70"/>
      <c r="O12" s="194">
        <v>1</v>
      </c>
      <c r="P12" s="198" t="str">
        <f>LEFT($O$10,1)</f>
        <v>『</v>
      </c>
      <c r="Q12" s="85"/>
      <c r="R12" s="102" t="s">
        <v>185</v>
      </c>
      <c r="S12" s="197">
        <f>LEN(O8)</f>
        <v>1</v>
      </c>
      <c r="T12" s="189"/>
      <c r="U12" s="103"/>
      <c r="V12" s="103"/>
    </row>
    <row r="13" spans="4:26" s="56" customFormat="1" ht="20.100000000000001" customHeight="1" x14ac:dyDescent="0.15">
      <c r="E13" s="194">
        <v>2</v>
      </c>
      <c r="F13" s="198" t="str">
        <f>MID($E$10,2,1)</f>
        <v>大</v>
      </c>
      <c r="G13" s="85"/>
      <c r="H13" s="85"/>
      <c r="I13" s="102" t="s">
        <v>186</v>
      </c>
      <c r="J13" s="195">
        <f>J12+2</f>
        <v>8</v>
      </c>
      <c r="K13" s="181"/>
      <c r="M13" s="53"/>
      <c r="N13" s="70"/>
      <c r="O13" s="194">
        <v>2</v>
      </c>
      <c r="P13" s="198" t="str">
        <f>MID($O$10,2,1)</f>
        <v>中</v>
      </c>
      <c r="Q13" s="85"/>
      <c r="R13" s="102" t="s">
        <v>186</v>
      </c>
      <c r="S13" s="197">
        <f>S12+2</f>
        <v>3</v>
      </c>
      <c r="T13" s="189"/>
      <c r="U13" s="103"/>
      <c r="V13" s="103"/>
    </row>
    <row r="14" spans="4:26" s="56" customFormat="1" ht="20.100000000000001" customHeight="1" x14ac:dyDescent="0.15">
      <c r="E14" s="194">
        <v>3</v>
      </c>
      <c r="F14" s="198" t="str">
        <f>MID($E$10,3,1)</f>
        <v>西</v>
      </c>
      <c r="G14" s="85"/>
      <c r="H14" s="85"/>
      <c r="I14" s="191" t="s">
        <v>298</v>
      </c>
      <c r="J14" s="196">
        <v>1</v>
      </c>
      <c r="K14" s="85"/>
      <c r="M14" s="53"/>
      <c r="N14" s="70"/>
      <c r="O14" s="194">
        <v>3</v>
      </c>
      <c r="P14" s="198" t="str">
        <f>MID($O$10,3,1)</f>
        <v>』</v>
      </c>
      <c r="Q14" s="85"/>
      <c r="R14" s="191" t="s">
        <v>298</v>
      </c>
      <c r="S14" s="196">
        <v>1</v>
      </c>
      <c r="T14" s="85"/>
      <c r="Y14" s="52"/>
    </row>
    <row r="15" spans="4:26" s="56" customFormat="1" ht="20.100000000000001" customHeight="1" x14ac:dyDescent="0.15">
      <c r="E15" s="194">
        <v>4</v>
      </c>
      <c r="F15" s="198" t="str">
        <f>MID($E$10,4,1)</f>
        <v>・</v>
      </c>
      <c r="G15" s="85"/>
      <c r="H15" s="85"/>
      <c r="I15" s="191" t="s">
        <v>299</v>
      </c>
      <c r="J15" s="196">
        <f>J13</f>
        <v>8</v>
      </c>
      <c r="K15" s="85"/>
      <c r="M15" s="53"/>
      <c r="N15" s="70"/>
      <c r="O15" s="194">
        <v>4</v>
      </c>
      <c r="P15" s="198" t="str">
        <f>MID($O$10,4,1)</f>
        <v>自</v>
      </c>
      <c r="Q15" s="85"/>
      <c r="R15" s="191" t="s">
        <v>299</v>
      </c>
      <c r="S15" s="196">
        <f>S13</f>
        <v>3</v>
      </c>
      <c r="T15" s="85"/>
      <c r="Y15" s="52"/>
    </row>
    <row r="16" spans="4:26" s="56" customFormat="1" ht="20.100000000000001" customHeight="1" x14ac:dyDescent="0.15">
      <c r="E16" s="194">
        <v>5</v>
      </c>
      <c r="F16" s="198" t="str">
        <f>MID($E$10,5,1)</f>
        <v>三</v>
      </c>
      <c r="G16" s="85"/>
      <c r="H16" s="85"/>
      <c r="I16" s="85"/>
      <c r="J16" s="85"/>
      <c r="K16" s="85"/>
      <c r="M16" s="53"/>
      <c r="N16" s="70"/>
      <c r="O16" s="194">
        <v>5</v>
      </c>
      <c r="P16" s="198" t="str">
        <f>MID($O$10,5,1)</f>
        <v>治</v>
      </c>
      <c r="Q16" s="85"/>
      <c r="R16" s="85"/>
      <c r="S16" s="85"/>
      <c r="T16" s="85"/>
      <c r="Y16" s="52"/>
    </row>
    <row r="17" spans="5:25" s="56" customFormat="1" ht="20.100000000000001" customHeight="1" x14ac:dyDescent="0.15">
      <c r="E17" s="194">
        <v>6</v>
      </c>
      <c r="F17" s="198" t="str">
        <f>MID($E$10,6,1)</f>
        <v>好</v>
      </c>
      <c r="G17" s="85"/>
      <c r="H17" s="85"/>
      <c r="I17" s="85"/>
      <c r="J17" s="85"/>
      <c r="K17" s="85"/>
      <c r="M17" s="53"/>
      <c r="N17" s="70"/>
      <c r="O17" s="194">
        <v>6</v>
      </c>
      <c r="P17" s="198" t="str">
        <f>MID($O$10,6,1)</f>
        <v>会</v>
      </c>
      <c r="Q17" s="85"/>
      <c r="R17" s="85"/>
      <c r="S17" s="85"/>
      <c r="T17" s="85"/>
      <c r="Y17" s="52"/>
    </row>
    <row r="18" spans="5:25" s="56" customFormat="1" ht="20.100000000000001" customHeight="1" x14ac:dyDescent="0.15">
      <c r="E18" s="194">
        <v>7</v>
      </c>
      <c r="F18" s="198" t="str">
        <f>MID($E$10,7,1)</f>
        <v>橋</v>
      </c>
      <c r="G18" s="85"/>
      <c r="H18" s="85"/>
      <c r="I18" s="85"/>
      <c r="J18" s="85"/>
      <c r="K18" s="85"/>
      <c r="M18" s="53"/>
      <c r="N18" s="70"/>
      <c r="O18" s="194">
        <v>7</v>
      </c>
      <c r="P18" s="198" t="str">
        <f>MID($O$10,7,1)</f>
        <v>で</v>
      </c>
      <c r="Q18" s="85"/>
      <c r="R18" s="85"/>
      <c r="S18" s="85"/>
      <c r="T18" s="85"/>
      <c r="Y18" s="52"/>
    </row>
    <row r="19" spans="5:25" s="56" customFormat="1" ht="20.100000000000001" customHeight="1" x14ac:dyDescent="0.15">
      <c r="E19" s="194">
        <v>8</v>
      </c>
      <c r="F19" s="198" t="str">
        <f>MID($E$10,8,1)</f>
        <v>』</v>
      </c>
      <c r="G19" s="85"/>
      <c r="H19" s="85"/>
      <c r="I19" s="85"/>
      <c r="J19" s="85"/>
      <c r="K19" s="85"/>
      <c r="M19" s="53"/>
      <c r="N19" s="70"/>
      <c r="O19" s="194">
        <v>8</v>
      </c>
      <c r="P19" s="198" t="str">
        <f>MID($O$10,8,1)</f>
        <v>す</v>
      </c>
      <c r="Q19" s="85"/>
      <c r="R19" s="85"/>
      <c r="S19" s="85"/>
      <c r="T19" s="85"/>
      <c r="Y19" s="52"/>
    </row>
    <row r="20" spans="5:25" s="56" customFormat="1" ht="20.100000000000001" customHeight="1" x14ac:dyDescent="0.15">
      <c r="E20" s="194">
        <v>9</v>
      </c>
      <c r="F20" s="198" t="str">
        <f>MID($E$10,9,1)</f>
        <v>自</v>
      </c>
      <c r="G20" s="85"/>
      <c r="H20" s="85"/>
      <c r="I20" s="85"/>
      <c r="J20" s="85"/>
      <c r="K20" s="85"/>
      <c r="M20" s="53"/>
      <c r="N20" s="70"/>
      <c r="O20" s="194">
        <v>9</v>
      </c>
      <c r="P20" s="198" t="str">
        <f>MID($O$10,9,1)</f>
        <v/>
      </c>
      <c r="Q20" s="85"/>
      <c r="R20" s="85"/>
      <c r="S20" s="85"/>
      <c r="T20" s="85"/>
      <c r="Y20" s="52"/>
    </row>
    <row r="21" spans="5:25" s="56" customFormat="1" ht="20.100000000000001" customHeight="1" x14ac:dyDescent="0.15">
      <c r="E21" s="194">
        <v>10</v>
      </c>
      <c r="F21" s="198" t="str">
        <f>MID($E$10,10,1)</f>
        <v>治</v>
      </c>
      <c r="G21" s="85"/>
      <c r="H21" s="85"/>
      <c r="I21" s="85"/>
      <c r="J21" s="180"/>
      <c r="K21" s="85"/>
      <c r="M21" s="53"/>
      <c r="N21" s="70"/>
      <c r="O21" s="194">
        <v>10</v>
      </c>
      <c r="P21" s="198" t="str">
        <f>MID($O$10,10,1)</f>
        <v/>
      </c>
      <c r="Q21" s="85"/>
      <c r="R21" s="85"/>
      <c r="S21" s="85"/>
      <c r="T21" s="85"/>
      <c r="Y21" s="52"/>
    </row>
    <row r="22" spans="5:25" s="56" customFormat="1" ht="20.100000000000001" customHeight="1" x14ac:dyDescent="0.15">
      <c r="E22" s="194">
        <v>11</v>
      </c>
      <c r="F22" s="198" t="str">
        <f>MID($E$10,11,1)</f>
        <v>会</v>
      </c>
      <c r="G22" s="84"/>
      <c r="H22" s="84"/>
      <c r="I22" s="180"/>
      <c r="J22" s="84"/>
      <c r="K22" s="84"/>
      <c r="M22" s="84"/>
      <c r="N22" s="84"/>
      <c r="O22" s="85"/>
      <c r="P22" s="84"/>
      <c r="Q22" s="84"/>
      <c r="R22" s="84"/>
      <c r="S22" s="183"/>
      <c r="T22" s="84"/>
      <c r="Y22" s="52"/>
    </row>
    <row r="23" spans="5:25" s="56" customFormat="1" ht="20.100000000000001" customHeight="1" x14ac:dyDescent="0.15">
      <c r="E23" s="194">
        <v>12</v>
      </c>
      <c r="F23" s="198" t="str">
        <f>MID($E$10,12,1)</f>
        <v>で</v>
      </c>
      <c r="G23" s="84"/>
      <c r="H23" s="84"/>
      <c r="I23" s="84"/>
      <c r="J23" s="84"/>
      <c r="K23" s="84"/>
      <c r="M23" s="84"/>
      <c r="N23" s="84"/>
      <c r="O23" s="85"/>
      <c r="P23" s="84"/>
      <c r="Q23" s="84"/>
      <c r="R23" s="84"/>
      <c r="S23" s="187"/>
      <c r="T23" s="84"/>
      <c r="Y23" s="52"/>
    </row>
    <row r="24" spans="5:25" s="56" customFormat="1" ht="20.100000000000001" customHeight="1" x14ac:dyDescent="0.15">
      <c r="E24" s="194">
        <v>13</v>
      </c>
      <c r="F24" s="198" t="str">
        <f>MID($E$10,13,1)</f>
        <v>す</v>
      </c>
      <c r="G24" s="84"/>
      <c r="H24" s="84"/>
      <c r="I24" s="180"/>
      <c r="J24" s="84"/>
      <c r="K24" s="84"/>
      <c r="M24" s="84"/>
      <c r="N24" s="84"/>
      <c r="O24" s="85"/>
      <c r="P24" s="84"/>
      <c r="Q24" s="84"/>
      <c r="R24" s="84"/>
      <c r="S24" s="187"/>
      <c r="T24" s="84"/>
      <c r="Y24" s="52"/>
    </row>
    <row r="25" spans="5:25" s="56" customFormat="1" ht="20.100000000000001" customHeight="1" x14ac:dyDescent="0.15">
      <c r="E25" s="194">
        <v>14</v>
      </c>
      <c r="F25" s="198" t="str">
        <f>MID($E$10,14,1)</f>
        <v/>
      </c>
      <c r="G25" s="86"/>
      <c r="H25" s="86"/>
      <c r="I25" s="86"/>
      <c r="J25" s="86"/>
      <c r="K25" s="86"/>
      <c r="M25" s="86"/>
      <c r="N25" s="86"/>
      <c r="O25" s="86"/>
      <c r="P25" s="86"/>
      <c r="Q25" s="86"/>
      <c r="R25" s="86"/>
      <c r="S25" s="188"/>
      <c r="T25" s="86"/>
      <c r="U25" s="52"/>
      <c r="V25" s="52"/>
      <c r="Y25" s="52"/>
    </row>
    <row r="26" spans="5:25" s="56" customFormat="1" ht="20.100000000000001" customHeight="1" x14ac:dyDescent="0.15">
      <c r="E26" s="194">
        <v>15</v>
      </c>
      <c r="F26" s="198" t="str">
        <f>MID($E$10,15,1)</f>
        <v/>
      </c>
      <c r="G26" s="86"/>
      <c r="H26" s="86"/>
      <c r="I26" s="86"/>
      <c r="J26" s="86"/>
      <c r="K26" s="86"/>
      <c r="M26" s="86"/>
      <c r="N26" s="86"/>
      <c r="O26" s="86"/>
      <c r="P26" s="86"/>
      <c r="Q26" s="86"/>
      <c r="R26" s="86"/>
      <c r="S26" s="184"/>
      <c r="T26" s="86"/>
      <c r="U26" s="52"/>
      <c r="V26" s="52"/>
      <c r="W26" s="52"/>
      <c r="X26" s="52"/>
      <c r="Y26" s="52"/>
    </row>
    <row r="27" spans="5:25" s="56" customFormat="1" ht="20.100000000000001" customHeight="1" x14ac:dyDescent="0.15">
      <c r="E27" s="52"/>
      <c r="F27" s="52"/>
      <c r="G27" s="52"/>
      <c r="H27" s="52"/>
      <c r="I27" s="52"/>
      <c r="J27" s="52"/>
      <c r="K27" s="52"/>
      <c r="M27" s="52"/>
      <c r="N27" s="52"/>
      <c r="O27" s="52"/>
      <c r="P27" s="52"/>
      <c r="Q27" s="52"/>
      <c r="R27" s="52"/>
      <c r="S27" s="185"/>
      <c r="T27" s="52"/>
      <c r="U27" s="52"/>
      <c r="V27" s="52"/>
      <c r="W27" s="52"/>
      <c r="X27" s="52"/>
      <c r="Y27" s="52"/>
    </row>
    <row r="28" spans="5:25" s="56" customFormat="1" ht="20.100000000000001" customHeight="1" x14ac:dyDescent="0.15">
      <c r="S28" s="186"/>
    </row>
    <row r="29" spans="5:25" s="56" customFormat="1" ht="20.100000000000001" customHeight="1" x14ac:dyDescent="0.15"/>
    <row r="30" spans="5:25" s="56" customFormat="1" ht="30" customHeight="1" x14ac:dyDescent="0.15"/>
    <row r="31" spans="5:25" s="56" customFormat="1" ht="30" customHeight="1" x14ac:dyDescent="0.15">
      <c r="K31" s="186"/>
    </row>
    <row r="32" spans="5:25" s="56" customFormat="1" ht="30" customHeight="1" x14ac:dyDescent="0.15">
      <c r="F32" s="309"/>
      <c r="G32" s="309"/>
      <c r="H32" s="309"/>
      <c r="I32" s="309"/>
      <c r="J32" s="182"/>
      <c r="K32" s="182"/>
    </row>
    <row r="33" s="56" customFormat="1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</sheetData>
  <mergeCells count="9">
    <mergeCell ref="J3:N3"/>
    <mergeCell ref="E6:J6"/>
    <mergeCell ref="O6:S6"/>
    <mergeCell ref="F32:I32"/>
    <mergeCell ref="O8:Q8"/>
    <mergeCell ref="O10:S10"/>
    <mergeCell ref="E8:J8"/>
    <mergeCell ref="E10:K10"/>
    <mergeCell ref="Q3:R3"/>
  </mergeCells>
  <phoneticPr fontId="1"/>
  <conditionalFormatting sqref="M16:N16">
    <cfRule type="expression" dxfId="20" priority="54" stopIfTrue="1">
      <formula>$O$16&lt;=$T$13</formula>
    </cfRule>
  </conditionalFormatting>
  <conditionalFormatting sqref="M14:N14">
    <cfRule type="expression" dxfId="19" priority="55" stopIfTrue="1">
      <formula>$O$14&lt;=$T$13</formula>
    </cfRule>
  </conditionalFormatting>
  <conditionalFormatting sqref="M13:N13">
    <cfRule type="expression" dxfId="18" priority="56" stopIfTrue="1">
      <formula>$O$13&lt;=$T$13</formula>
    </cfRule>
  </conditionalFormatting>
  <conditionalFormatting sqref="M15:N15">
    <cfRule type="expression" dxfId="17" priority="62" stopIfTrue="1">
      <formula>$O$15&lt;=$T$13</formula>
    </cfRule>
  </conditionalFormatting>
  <conditionalFormatting sqref="M12:N12">
    <cfRule type="expression" dxfId="16" priority="63" stopIfTrue="1">
      <formula>$O$12&lt;=$T$13</formula>
    </cfRule>
  </conditionalFormatting>
  <conditionalFormatting sqref="I24">
    <cfRule type="expression" dxfId="15" priority="65" stopIfTrue="1">
      <formula>J24&lt;=#REF!</formula>
    </cfRule>
  </conditionalFormatting>
  <conditionalFormatting sqref="F12">
    <cfRule type="expression" dxfId="14" priority="6">
      <formula>AND(E12&gt;=$J$14,E12&lt;=$J$15)</formula>
    </cfRule>
  </conditionalFormatting>
  <conditionalFormatting sqref="F13:F26">
    <cfRule type="expression" dxfId="13" priority="4">
      <formula>AND(E13&gt;=$J$14,E13&lt;=$J$15)</formula>
    </cfRule>
  </conditionalFormatting>
  <conditionalFormatting sqref="P12">
    <cfRule type="expression" dxfId="12" priority="2">
      <formula>AND(O12&gt;=$S$14,O12&lt;=$S$15)</formula>
    </cfRule>
  </conditionalFormatting>
  <conditionalFormatting sqref="P13:P21">
    <cfRule type="expression" dxfId="11" priority="1">
      <formula>AND(O13&gt;=$S$14,O13&lt;=$S$15)</formula>
    </cfRule>
  </conditionalFormatting>
  <printOptions horizontalCentered="1" verticalCentered="1"/>
  <pageMargins left="0.27559055118110237" right="0.19685039370078741" top="0.22" bottom="0.15748031496062992" header="0.11811023622047245" footer="0.15748031496062992"/>
  <pageSetup paperSize="9" orientation="landscape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BU46"/>
  <sheetViews>
    <sheetView showGridLines="0" showRowColHeaders="0" zoomScaleNormal="100" workbookViewId="0">
      <selection activeCell="BL2" sqref="BL2:BM12"/>
    </sheetView>
  </sheetViews>
  <sheetFormatPr defaultColWidth="4.625" defaultRowHeight="13.5" x14ac:dyDescent="0.15"/>
  <cols>
    <col min="1" max="1" width="4.375" customWidth="1"/>
    <col min="2" max="2" width="3.625" customWidth="1"/>
    <col min="3" max="39" width="1.375" customWidth="1"/>
    <col min="40" max="40" width="1.625" customWidth="1"/>
    <col min="41" max="44" width="1.375" customWidth="1"/>
    <col min="45" max="45" width="1.625" customWidth="1"/>
    <col min="46" max="46" width="3.125" customWidth="1"/>
    <col min="47" max="47" width="0.375" customWidth="1"/>
    <col min="48" max="48" width="3.5" customWidth="1"/>
    <col min="49" max="62" width="3.375" customWidth="1"/>
    <col min="63" max="63" width="3.625" customWidth="1"/>
    <col min="64" max="65" width="2.375" customWidth="1"/>
    <col min="66" max="66" width="1" customWidth="1"/>
    <col min="67" max="67" width="4.625" customWidth="1"/>
    <col min="68" max="69" width="2.625" customWidth="1"/>
    <col min="70" max="70" width="4" customWidth="1"/>
    <col min="71" max="72" width="2.625" customWidth="1"/>
  </cols>
  <sheetData>
    <row r="1" spans="1:72" ht="13.5" customHeight="1" x14ac:dyDescent="0.15"/>
    <row r="2" spans="1:72" s="52" customFormat="1" ht="13.5" customHeight="1" x14ac:dyDescent="0.15">
      <c r="AC2" s="345" t="s">
        <v>46</v>
      </c>
      <c r="AD2" s="345"/>
      <c r="AK2" s="345" t="s">
        <v>46</v>
      </c>
      <c r="AL2" s="345"/>
      <c r="AU2" s="77"/>
      <c r="AV2" s="54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339" t="s">
        <v>91</v>
      </c>
      <c r="BM2" s="340"/>
      <c r="BN2" s="107"/>
    </row>
    <row r="3" spans="1:72" s="52" customFormat="1" ht="13.5" customHeight="1" x14ac:dyDescent="0.15">
      <c r="A3" s="56"/>
      <c r="B3" s="56"/>
      <c r="C3" s="56"/>
      <c r="D3" s="56"/>
      <c r="E3" s="56"/>
      <c r="R3" s="312" t="s">
        <v>217</v>
      </c>
      <c r="S3" s="312"/>
      <c r="U3" s="99"/>
      <c r="W3" s="325" t="str">
        <f>数字漢字変換!Z10</f>
        <v>九</v>
      </c>
      <c r="X3" s="325"/>
      <c r="Z3" s="325" t="str">
        <f>数字漢字変換!Y10</f>
        <v>九</v>
      </c>
      <c r="AA3" s="325"/>
      <c r="AC3" s="323" t="s">
        <v>213</v>
      </c>
      <c r="AD3" s="323"/>
      <c r="AH3" s="325" t="str">
        <f>数字漢字変換!X10</f>
        <v>七</v>
      </c>
      <c r="AI3" s="325"/>
      <c r="AK3" s="323" t="s">
        <v>190</v>
      </c>
      <c r="AL3" s="323"/>
      <c r="AU3" s="78"/>
      <c r="AV3" s="112" t="s">
        <v>195</v>
      </c>
      <c r="AW3" s="100" t="s">
        <v>46</v>
      </c>
      <c r="AX3" s="100" t="s">
        <v>46</v>
      </c>
      <c r="AY3" s="53"/>
      <c r="AZ3" s="53"/>
      <c r="BA3" s="100" t="s">
        <v>46</v>
      </c>
      <c r="BB3" s="100" t="s">
        <v>46</v>
      </c>
      <c r="BC3" s="53"/>
      <c r="BD3" s="100" t="s">
        <v>46</v>
      </c>
      <c r="BE3" s="53"/>
      <c r="BF3" s="100" t="s">
        <v>46</v>
      </c>
      <c r="BG3" s="100" t="s">
        <v>46</v>
      </c>
      <c r="BH3" s="100" t="s">
        <v>46</v>
      </c>
      <c r="BI3" s="53"/>
      <c r="BJ3" s="100" t="s">
        <v>46</v>
      </c>
      <c r="BK3" s="125" t="s">
        <v>46</v>
      </c>
      <c r="BL3" s="341"/>
      <c r="BM3" s="342"/>
      <c r="BN3" s="107"/>
      <c r="BO3" s="332" t="s">
        <v>26</v>
      </c>
    </row>
    <row r="4" spans="1:72" s="52" customFormat="1" ht="13.5" customHeight="1" x14ac:dyDescent="0.15">
      <c r="A4" s="56"/>
      <c r="B4" s="56"/>
      <c r="C4" s="56"/>
      <c r="D4" s="56"/>
      <c r="E4" s="56"/>
      <c r="R4" s="312" t="s">
        <v>170</v>
      </c>
      <c r="S4" s="312"/>
      <c r="U4" s="99"/>
      <c r="W4" s="325"/>
      <c r="X4" s="325"/>
      <c r="Z4" s="325"/>
      <c r="AA4" s="325"/>
      <c r="AC4" s="346" t="s">
        <v>45</v>
      </c>
      <c r="AD4" s="346"/>
      <c r="AH4" s="325"/>
      <c r="AI4" s="325"/>
      <c r="AK4" s="346" t="s">
        <v>44</v>
      </c>
      <c r="AL4" s="346"/>
      <c r="AN4" s="86"/>
      <c r="AU4" s="78"/>
      <c r="AV4" s="112" t="s">
        <v>196</v>
      </c>
      <c r="AW4" s="53" t="s">
        <v>191</v>
      </c>
      <c r="AX4" s="53" t="s">
        <v>191</v>
      </c>
      <c r="AY4" s="53"/>
      <c r="AZ4" s="53"/>
      <c r="BA4" s="53" t="s">
        <v>191</v>
      </c>
      <c r="BB4" s="53" t="s">
        <v>191</v>
      </c>
      <c r="BC4" s="53"/>
      <c r="BD4" s="53" t="s">
        <v>191</v>
      </c>
      <c r="BE4" s="53"/>
      <c r="BF4" s="53" t="s">
        <v>191</v>
      </c>
      <c r="BG4" s="53" t="s">
        <v>191</v>
      </c>
      <c r="BH4" s="53" t="s">
        <v>191</v>
      </c>
      <c r="BI4" s="53"/>
      <c r="BJ4" s="53" t="s">
        <v>191</v>
      </c>
      <c r="BK4" s="57" t="s">
        <v>191</v>
      </c>
      <c r="BL4" s="341"/>
      <c r="BM4" s="342"/>
      <c r="BN4" s="107"/>
      <c r="BO4" s="332"/>
      <c r="BP4" s="332" t="s">
        <v>93</v>
      </c>
    </row>
    <row r="5" spans="1:72" s="52" customFormat="1" ht="13.5" customHeight="1" x14ac:dyDescent="0.15">
      <c r="A5" s="56"/>
      <c r="B5" s="56"/>
      <c r="C5" s="56"/>
      <c r="D5" s="56"/>
      <c r="E5" s="56"/>
      <c r="R5" s="312" t="s">
        <v>218</v>
      </c>
      <c r="S5" s="312"/>
      <c r="U5" s="53"/>
      <c r="W5" s="323" t="s">
        <v>5</v>
      </c>
      <c r="X5" s="323"/>
      <c r="Z5" s="323" t="s">
        <v>5</v>
      </c>
      <c r="AA5" s="323"/>
      <c r="AC5" s="346"/>
      <c r="AD5" s="346"/>
      <c r="AH5" s="323" t="s">
        <v>5</v>
      </c>
      <c r="AI5" s="323"/>
      <c r="AK5" s="346"/>
      <c r="AL5" s="346"/>
      <c r="AU5" s="78"/>
      <c r="AV5" s="113" t="s">
        <v>197</v>
      </c>
      <c r="AW5" s="320" t="s">
        <v>81</v>
      </c>
      <c r="AX5" s="320" t="s">
        <v>4</v>
      </c>
      <c r="AY5" s="109"/>
      <c r="AZ5" s="320"/>
      <c r="BA5" s="320" t="s">
        <v>80</v>
      </c>
      <c r="BB5" s="320" t="s">
        <v>3</v>
      </c>
      <c r="BC5" s="323"/>
      <c r="BD5" s="320" t="s">
        <v>41</v>
      </c>
      <c r="BE5" s="109"/>
      <c r="BF5" s="320" t="s">
        <v>2</v>
      </c>
      <c r="BG5" s="320" t="s">
        <v>79</v>
      </c>
      <c r="BH5" s="320" t="s">
        <v>78</v>
      </c>
      <c r="BI5" s="335" t="s">
        <v>82</v>
      </c>
      <c r="BJ5" s="320" t="s">
        <v>1</v>
      </c>
      <c r="BK5" s="334" t="s">
        <v>0</v>
      </c>
      <c r="BL5" s="341"/>
      <c r="BM5" s="342"/>
      <c r="BN5" s="107"/>
      <c r="BO5" s="332"/>
      <c r="BP5" s="332"/>
      <c r="BS5" s="58"/>
      <c r="BT5" s="58"/>
    </row>
    <row r="6" spans="1:72" s="52" customFormat="1" ht="13.5" customHeight="1" x14ac:dyDescent="0.15">
      <c r="A6" s="56"/>
      <c r="B6" s="56"/>
      <c r="C6" s="56"/>
      <c r="D6" s="56"/>
      <c r="E6" s="56"/>
      <c r="R6" s="312" t="s">
        <v>219</v>
      </c>
      <c r="S6" s="312"/>
      <c r="W6" s="314" t="str">
        <f>数字漢字変換!Z13</f>
        <v>十七</v>
      </c>
      <c r="X6" s="314"/>
      <c r="Z6" s="314" t="str">
        <f>数字漢字変換!Y13</f>
        <v>十四</v>
      </c>
      <c r="AA6" s="314"/>
      <c r="AC6" s="346"/>
      <c r="AD6" s="346"/>
      <c r="AH6" s="314" t="str">
        <f>数字漢字変換!X13</f>
        <v>十九</v>
      </c>
      <c r="AI6" s="314"/>
      <c r="AK6" s="346"/>
      <c r="AL6" s="346"/>
      <c r="AN6" s="352" t="s">
        <v>308</v>
      </c>
      <c r="AO6" s="352"/>
      <c r="AP6" s="352"/>
      <c r="AQ6" s="352"/>
      <c r="AR6" s="352"/>
      <c r="AS6" s="352"/>
      <c r="AU6" s="78"/>
      <c r="AV6" s="112" t="s">
        <v>198</v>
      </c>
      <c r="AW6" s="320"/>
      <c r="AX6" s="320"/>
      <c r="AY6" s="109"/>
      <c r="AZ6" s="320"/>
      <c r="BA6" s="320"/>
      <c r="BB6" s="320"/>
      <c r="BC6" s="323"/>
      <c r="BD6" s="320"/>
      <c r="BE6" s="109"/>
      <c r="BF6" s="320"/>
      <c r="BG6" s="320"/>
      <c r="BH6" s="320"/>
      <c r="BI6" s="335"/>
      <c r="BJ6" s="320"/>
      <c r="BK6" s="334"/>
      <c r="BL6" s="341"/>
      <c r="BM6" s="342"/>
      <c r="BN6" s="107"/>
      <c r="BO6" s="332"/>
      <c r="BP6" s="332"/>
      <c r="BS6" s="58"/>
      <c r="BT6" s="58"/>
    </row>
    <row r="7" spans="1:72" s="52" customFormat="1" ht="13.5" customHeight="1" x14ac:dyDescent="0.15">
      <c r="A7" s="56"/>
      <c r="B7" s="56"/>
      <c r="C7" s="56"/>
      <c r="D7" s="56"/>
      <c r="E7" s="56"/>
      <c r="R7" s="312" t="s">
        <v>220</v>
      </c>
      <c r="S7" s="312"/>
      <c r="W7" s="314"/>
      <c r="X7" s="314"/>
      <c r="Z7" s="314"/>
      <c r="AA7" s="314"/>
      <c r="AC7" s="346"/>
      <c r="AD7" s="346"/>
      <c r="AH7" s="314"/>
      <c r="AI7" s="314"/>
      <c r="AK7" s="346"/>
      <c r="AL7" s="346"/>
      <c r="AN7" s="352"/>
      <c r="AO7" s="352"/>
      <c r="AP7" s="352"/>
      <c r="AQ7" s="352"/>
      <c r="AR7" s="352"/>
      <c r="AS7" s="352"/>
      <c r="AU7" s="78"/>
      <c r="AV7" s="112" t="s">
        <v>199</v>
      </c>
      <c r="AW7" s="320"/>
      <c r="AX7" s="320"/>
      <c r="AY7" s="109"/>
      <c r="AZ7" s="320"/>
      <c r="BA7" s="320"/>
      <c r="BB7" s="320"/>
      <c r="BC7" s="323"/>
      <c r="BD7" s="320"/>
      <c r="BE7" s="109"/>
      <c r="BF7" s="320"/>
      <c r="BG7" s="320"/>
      <c r="BH7" s="320"/>
      <c r="BI7" s="335"/>
      <c r="BJ7" s="320"/>
      <c r="BK7" s="334"/>
      <c r="BL7" s="341"/>
      <c r="BM7" s="342"/>
      <c r="BN7" s="107"/>
      <c r="BO7" s="332"/>
      <c r="BP7" s="332"/>
      <c r="BQ7" s="333" t="str">
        <f>数字漢字変換!H10&amp;"年度　神社関係行事計画表"</f>
        <v>令和元年度　神社関係行事計画表</v>
      </c>
      <c r="BR7" s="333"/>
      <c r="BS7" s="58"/>
      <c r="BT7" s="58"/>
    </row>
    <row r="8" spans="1:72" s="52" customFormat="1" ht="13.5" customHeight="1" x14ac:dyDescent="0.15">
      <c r="A8" s="56"/>
      <c r="B8" s="56"/>
      <c r="C8" s="56"/>
      <c r="D8" s="56"/>
      <c r="E8" s="56"/>
      <c r="R8" s="312" t="s">
        <v>221</v>
      </c>
      <c r="S8" s="312"/>
      <c r="U8" s="53"/>
      <c r="W8" s="323" t="s">
        <v>6</v>
      </c>
      <c r="X8" s="323"/>
      <c r="Z8" s="323" t="s">
        <v>6</v>
      </c>
      <c r="AA8" s="323"/>
      <c r="AH8" s="323" t="s">
        <v>6</v>
      </c>
      <c r="AI8" s="323"/>
      <c r="AN8" s="352"/>
      <c r="AO8" s="352"/>
      <c r="AP8" s="352"/>
      <c r="AQ8" s="352"/>
      <c r="AR8" s="352"/>
      <c r="AS8" s="352"/>
      <c r="AT8" s="101"/>
      <c r="AU8" s="111"/>
      <c r="AV8" s="112" t="s">
        <v>200</v>
      </c>
      <c r="AW8" s="320"/>
      <c r="AX8" s="320"/>
      <c r="AY8" s="109"/>
      <c r="AZ8" s="320"/>
      <c r="BA8" s="320"/>
      <c r="BB8" s="320"/>
      <c r="BC8" s="323"/>
      <c r="BD8" s="320"/>
      <c r="BE8" s="109"/>
      <c r="BF8" s="320"/>
      <c r="BG8" s="320"/>
      <c r="BH8" s="320"/>
      <c r="BI8" s="335"/>
      <c r="BJ8" s="320"/>
      <c r="BK8" s="334"/>
      <c r="BL8" s="341"/>
      <c r="BM8" s="342"/>
      <c r="BN8" s="107"/>
      <c r="BO8" s="332"/>
      <c r="BP8" s="332"/>
      <c r="BQ8" s="333"/>
      <c r="BR8" s="333"/>
      <c r="BS8" s="58"/>
      <c r="BT8" s="58"/>
    </row>
    <row r="9" spans="1:72" s="52" customFormat="1" ht="13.5" customHeight="1" x14ac:dyDescent="0.15">
      <c r="A9" s="56"/>
      <c r="B9" s="56"/>
      <c r="C9" s="56"/>
      <c r="D9" s="56"/>
      <c r="E9" s="56"/>
      <c r="R9" s="326" t="str">
        <f>当屋・当番!P12</f>
        <v>『</v>
      </c>
      <c r="S9" s="326"/>
      <c r="T9" s="326"/>
      <c r="U9" s="53"/>
      <c r="W9" s="323" t="s">
        <v>184</v>
      </c>
      <c r="X9" s="323"/>
      <c r="Z9" s="323" t="s">
        <v>184</v>
      </c>
      <c r="AA9" s="323"/>
      <c r="AC9" s="90"/>
      <c r="AH9" s="323" t="s">
        <v>184</v>
      </c>
      <c r="AI9" s="323"/>
      <c r="AN9" s="352"/>
      <c r="AO9" s="352"/>
      <c r="AP9" s="352"/>
      <c r="AQ9" s="352"/>
      <c r="AR9" s="352"/>
      <c r="AS9" s="352"/>
      <c r="AU9" s="78"/>
      <c r="AV9" s="112" t="s">
        <v>201</v>
      </c>
      <c r="AW9" s="320"/>
      <c r="AX9" s="320"/>
      <c r="AY9" s="109"/>
      <c r="AZ9" s="320"/>
      <c r="BA9" s="320"/>
      <c r="BB9" s="320"/>
      <c r="BC9" s="323"/>
      <c r="BD9" s="320"/>
      <c r="BE9" s="109"/>
      <c r="BF9" s="320"/>
      <c r="BG9" s="320"/>
      <c r="BH9" s="320"/>
      <c r="BI9" s="335"/>
      <c r="BJ9" s="320"/>
      <c r="BK9" s="334"/>
      <c r="BL9" s="341"/>
      <c r="BM9" s="342"/>
      <c r="BN9" s="107"/>
      <c r="BO9" s="332"/>
      <c r="BP9" s="332"/>
      <c r="BQ9" s="333"/>
      <c r="BR9" s="333"/>
      <c r="BS9" s="58"/>
      <c r="BT9" s="58"/>
    </row>
    <row r="10" spans="1:72" s="52" customFormat="1" ht="15" customHeight="1" x14ac:dyDescent="0.15">
      <c r="A10" s="56"/>
      <c r="B10" s="56"/>
      <c r="C10" s="56"/>
      <c r="D10" s="56"/>
      <c r="E10" s="56"/>
      <c r="R10" s="326" t="str">
        <f>当屋・当番!P13</f>
        <v>中</v>
      </c>
      <c r="S10" s="326"/>
      <c r="T10" s="326"/>
      <c r="U10" s="59"/>
      <c r="W10" s="324" t="str">
        <f>数字漢字変換!Z15</f>
        <v>火</v>
      </c>
      <c r="X10" s="324"/>
      <c r="Z10" s="324" t="str">
        <f>数字漢字変換!Y15</f>
        <v>土</v>
      </c>
      <c r="AA10" s="324"/>
      <c r="AC10" s="90"/>
      <c r="AH10" s="324" t="str">
        <f>数字漢字変換!X15</f>
        <v>金</v>
      </c>
      <c r="AI10" s="324"/>
      <c r="AN10" s="60"/>
      <c r="AO10" s="60"/>
      <c r="AP10" s="60"/>
      <c r="AQ10" s="60"/>
      <c r="AR10" s="60"/>
      <c r="AS10" s="60"/>
      <c r="AU10" s="78"/>
      <c r="AV10" s="112" t="s">
        <v>202</v>
      </c>
      <c r="AW10" s="320"/>
      <c r="AX10" s="320"/>
      <c r="AY10" s="109"/>
      <c r="AZ10" s="320"/>
      <c r="BA10" s="320"/>
      <c r="BB10" s="320"/>
      <c r="BC10" s="323"/>
      <c r="BD10" s="320"/>
      <c r="BE10" s="109"/>
      <c r="BF10" s="320"/>
      <c r="BG10" s="320"/>
      <c r="BH10" s="320"/>
      <c r="BI10" s="335"/>
      <c r="BJ10" s="320"/>
      <c r="BK10" s="334"/>
      <c r="BL10" s="341"/>
      <c r="BM10" s="342"/>
      <c r="BN10" s="107"/>
      <c r="BO10" s="193" t="str">
        <f>当屋・当番!F12</f>
        <v>『</v>
      </c>
      <c r="BP10" s="332"/>
      <c r="BQ10" s="333"/>
      <c r="BR10" s="333"/>
      <c r="BS10" s="58"/>
      <c r="BT10" s="58"/>
    </row>
    <row r="11" spans="1:72" s="52" customFormat="1" ht="13.5" customHeight="1" x14ac:dyDescent="0.15">
      <c r="A11" s="56"/>
      <c r="B11" s="56"/>
      <c r="C11" s="56"/>
      <c r="D11" s="56"/>
      <c r="E11" s="56"/>
      <c r="R11" s="326" t="str">
        <f>当屋・当番!P14</f>
        <v>』</v>
      </c>
      <c r="S11" s="326"/>
      <c r="T11" s="326"/>
      <c r="U11" s="53"/>
      <c r="W11" s="323" t="s">
        <v>189</v>
      </c>
      <c r="X11" s="323"/>
      <c r="Z11" s="323" t="s">
        <v>189</v>
      </c>
      <c r="AA11" s="323"/>
      <c r="AC11" s="90"/>
      <c r="AH11" s="323" t="s">
        <v>189</v>
      </c>
      <c r="AI11" s="323"/>
      <c r="AN11" s="60"/>
      <c r="AO11" s="60"/>
      <c r="AP11" s="60"/>
      <c r="AQ11" s="60"/>
      <c r="AR11" s="60"/>
      <c r="AS11" s="100"/>
      <c r="AU11" s="78"/>
      <c r="AV11" s="112" t="s">
        <v>203</v>
      </c>
      <c r="AW11" s="56"/>
      <c r="BL11" s="341"/>
      <c r="BM11" s="342"/>
      <c r="BN11" s="135"/>
      <c r="BO11" s="193" t="str">
        <f>当屋・当番!F13</f>
        <v>大</v>
      </c>
      <c r="BP11" s="332"/>
      <c r="BQ11" s="333"/>
      <c r="BR11" s="333"/>
      <c r="BS11" s="58"/>
      <c r="BT11" s="58"/>
    </row>
    <row r="12" spans="1:72" s="52" customFormat="1" ht="13.5" customHeight="1" x14ac:dyDescent="0.15">
      <c r="A12" s="56"/>
      <c r="B12" s="56"/>
      <c r="C12" s="56"/>
      <c r="D12" s="56"/>
      <c r="E12" s="56"/>
      <c r="R12" s="326" t="str">
        <f>当屋・当番!P15</f>
        <v>自</v>
      </c>
      <c r="S12" s="326"/>
      <c r="T12" s="326"/>
      <c r="AA12" s="56"/>
      <c r="AC12" s="90"/>
      <c r="AE12" s="56"/>
      <c r="AG12" s="56"/>
      <c r="AH12" s="56"/>
      <c r="AS12" s="101"/>
      <c r="AU12" s="71"/>
      <c r="AV12" s="110"/>
      <c r="AW12" s="63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88"/>
      <c r="BL12" s="343"/>
      <c r="BM12" s="344"/>
      <c r="BN12" s="135"/>
      <c r="BO12" s="193" t="str">
        <f>当屋・当番!F14</f>
        <v>西</v>
      </c>
      <c r="BP12" s="332"/>
      <c r="BQ12" s="333"/>
      <c r="BR12" s="333"/>
      <c r="BS12" s="58"/>
      <c r="BT12" s="58"/>
    </row>
    <row r="13" spans="1:72" s="52" customFormat="1" ht="13.5" customHeight="1" x14ac:dyDescent="0.15">
      <c r="A13" s="56"/>
      <c r="B13" s="56"/>
      <c r="C13" s="56"/>
      <c r="D13" s="56"/>
      <c r="E13" s="56"/>
      <c r="R13" s="326" t="str">
        <f>当屋・当番!P16</f>
        <v>治</v>
      </c>
      <c r="S13" s="326"/>
      <c r="T13" s="326"/>
      <c r="AA13" s="56"/>
      <c r="AC13" s="90"/>
      <c r="AE13" s="56"/>
      <c r="AG13" s="56"/>
      <c r="AH13" s="56"/>
      <c r="AS13" s="56"/>
      <c r="AU13" s="78"/>
      <c r="AV13" s="170"/>
      <c r="AW13" s="170"/>
      <c r="AX13" s="314" t="str">
        <f>数字漢字変換!U10</f>
        <v>十</v>
      </c>
      <c r="AY13" s="106"/>
      <c r="BA13" s="314" t="str">
        <f>数字漢字変換!T10</f>
        <v>十</v>
      </c>
      <c r="BB13" s="314" t="str">
        <f>数字漢字変換!S10</f>
        <v>十</v>
      </c>
      <c r="BC13" s="314" t="str">
        <f>数字漢字変換!R10</f>
        <v>七</v>
      </c>
      <c r="BD13" s="314" t="str">
        <f>数字漢字変換!Q10</f>
        <v>七</v>
      </c>
      <c r="BE13" s="106"/>
      <c r="BF13" s="314" t="str">
        <f>数字漢字変換!P10</f>
        <v>七</v>
      </c>
      <c r="BG13" s="314" t="str">
        <f>数字漢字変換!O10</f>
        <v>三</v>
      </c>
      <c r="BH13" s="314" t="str">
        <f>数字漢字変換!N10</f>
        <v>二</v>
      </c>
      <c r="BI13" s="314" t="str">
        <f>数字漢字変換!M10</f>
        <v>一</v>
      </c>
      <c r="BJ13" s="314"/>
      <c r="BK13" s="336" t="str">
        <f>数字漢字変換!L10</f>
        <v>一</v>
      </c>
      <c r="BL13" s="79" t="s">
        <v>92</v>
      </c>
      <c r="BM13" s="80"/>
      <c r="BN13" s="135"/>
      <c r="BO13" s="193" t="str">
        <f>当屋・当番!F15</f>
        <v>・</v>
      </c>
      <c r="BP13" s="332"/>
      <c r="BQ13" s="333"/>
      <c r="BR13" s="333"/>
      <c r="BS13" s="58"/>
      <c r="BT13" s="58"/>
    </row>
    <row r="14" spans="1:72" s="52" customFormat="1" ht="13.5" customHeight="1" x14ac:dyDescent="0.15">
      <c r="A14" s="56"/>
      <c r="B14" s="56"/>
      <c r="C14" s="56"/>
      <c r="D14" s="56"/>
      <c r="E14" s="56"/>
      <c r="R14" s="326" t="str">
        <f>当屋・当番!P17</f>
        <v>会</v>
      </c>
      <c r="S14" s="326"/>
      <c r="T14" s="326"/>
      <c r="AA14" s="56"/>
      <c r="AC14" s="90"/>
      <c r="AE14" s="56"/>
      <c r="AG14" s="56"/>
      <c r="AH14" s="56"/>
      <c r="AS14" s="56"/>
      <c r="AU14" s="78"/>
      <c r="AV14" s="314" t="s">
        <v>280</v>
      </c>
      <c r="AW14" s="314"/>
      <c r="AX14" s="314"/>
      <c r="AY14" s="106"/>
      <c r="AZ14" s="56"/>
      <c r="BA14" s="314"/>
      <c r="BB14" s="314"/>
      <c r="BC14" s="314"/>
      <c r="BD14" s="314"/>
      <c r="BE14" s="106"/>
      <c r="BF14" s="314"/>
      <c r="BG14" s="314"/>
      <c r="BH14" s="314"/>
      <c r="BI14" s="314"/>
      <c r="BJ14" s="314"/>
      <c r="BK14" s="336"/>
      <c r="BL14" s="78"/>
      <c r="BM14" s="61"/>
      <c r="BN14" s="135"/>
      <c r="BO14" s="193" t="str">
        <f>当屋・当番!F16</f>
        <v>三</v>
      </c>
      <c r="BP14" s="332"/>
      <c r="BQ14" s="333"/>
      <c r="BR14" s="333"/>
      <c r="BS14" s="58"/>
      <c r="BT14" s="58"/>
    </row>
    <row r="15" spans="1:72" s="52" customFormat="1" ht="13.5" customHeight="1" x14ac:dyDescent="0.15">
      <c r="A15" s="56"/>
      <c r="B15" s="56"/>
      <c r="C15" s="56"/>
      <c r="D15" s="56"/>
      <c r="E15" s="56"/>
      <c r="R15" s="326" t="str">
        <f>当屋・当番!P18</f>
        <v>で</v>
      </c>
      <c r="S15" s="326"/>
      <c r="T15" s="326"/>
      <c r="AA15" s="56"/>
      <c r="AC15" s="90"/>
      <c r="AE15" s="56"/>
      <c r="AG15" s="56"/>
      <c r="AH15" s="56"/>
      <c r="AS15" s="56"/>
      <c r="AU15" s="78"/>
      <c r="AV15" s="314" t="s">
        <v>279</v>
      </c>
      <c r="AW15" s="314"/>
      <c r="AX15" s="53" t="s">
        <v>5</v>
      </c>
      <c r="AY15" s="53"/>
      <c r="AZ15" s="56"/>
      <c r="BA15" s="53" t="s">
        <v>5</v>
      </c>
      <c r="BB15" s="53" t="s">
        <v>5</v>
      </c>
      <c r="BC15" s="53" t="s">
        <v>5</v>
      </c>
      <c r="BD15" s="53" t="s">
        <v>5</v>
      </c>
      <c r="BE15" s="53"/>
      <c r="BF15" s="53" t="s">
        <v>5</v>
      </c>
      <c r="BG15" s="53" t="s">
        <v>5</v>
      </c>
      <c r="BH15" s="53" t="s">
        <v>5</v>
      </c>
      <c r="BI15" s="323" t="s">
        <v>5</v>
      </c>
      <c r="BJ15" s="323"/>
      <c r="BK15" s="57" t="s">
        <v>5</v>
      </c>
      <c r="BL15" s="78"/>
      <c r="BM15" s="61"/>
      <c r="BN15" s="135"/>
      <c r="BO15" s="193" t="str">
        <f>当屋・当番!F17</f>
        <v>好</v>
      </c>
      <c r="BP15" s="332"/>
      <c r="BQ15" s="333"/>
      <c r="BR15" s="333"/>
      <c r="BS15" s="58"/>
      <c r="BT15" s="58"/>
    </row>
    <row r="16" spans="1:72" s="52" customFormat="1" ht="13.5" customHeight="1" x14ac:dyDescent="0.15">
      <c r="A16" s="56"/>
      <c r="B16" s="56"/>
      <c r="C16" s="56"/>
      <c r="D16" s="56"/>
      <c r="E16" s="56"/>
      <c r="R16" s="326" t="str">
        <f>当屋・当番!P19</f>
        <v>す</v>
      </c>
      <c r="S16" s="326"/>
      <c r="T16" s="326"/>
      <c r="U16" s="56"/>
      <c r="AA16" s="56"/>
      <c r="AC16" s="90"/>
      <c r="AE16" s="56"/>
      <c r="AG16" s="56"/>
      <c r="AH16" s="56"/>
      <c r="AS16" s="56"/>
      <c r="AU16" s="78"/>
      <c r="AV16" s="323" t="s">
        <v>5</v>
      </c>
      <c r="AW16" s="323"/>
      <c r="AX16" s="314" t="str">
        <f>数字漢字変換!U13</f>
        <v>十六</v>
      </c>
      <c r="AY16" s="106"/>
      <c r="AZ16" s="56"/>
      <c r="BA16" s="314" t="str">
        <f>数字漢字変換!T13</f>
        <v>十五</v>
      </c>
      <c r="BB16" s="325" t="str">
        <f>数字漢字変換!S13</f>
        <v>十三</v>
      </c>
      <c r="BC16" s="314" t="str">
        <f>数字漢字変換!R13</f>
        <v>二一</v>
      </c>
      <c r="BD16" s="314" t="str">
        <f>数字漢字変換!Q13</f>
        <v>二十</v>
      </c>
      <c r="BE16" s="106"/>
      <c r="BF16" s="325" t="str">
        <f>数字漢字変換!P13</f>
        <v>三</v>
      </c>
      <c r="BG16" s="314" t="str">
        <f>数字漢字変換!O12</f>
        <v>二十四</v>
      </c>
      <c r="BH16" s="314" t="str">
        <f>数字漢字変換!N13</f>
        <v>十一</v>
      </c>
      <c r="BI16" s="314" t="str">
        <f>数字漢字変換!M13</f>
        <v>十五</v>
      </c>
      <c r="BJ16" s="314"/>
      <c r="BK16" s="336" t="str">
        <f>数字漢字変換!L13</f>
        <v>一</v>
      </c>
      <c r="BL16" s="78"/>
      <c r="BM16" s="61"/>
      <c r="BN16" s="135"/>
      <c r="BO16" s="193" t="str">
        <f>当屋・当番!F18</f>
        <v>橋</v>
      </c>
      <c r="BP16" s="332"/>
      <c r="BQ16" s="333"/>
      <c r="BR16" s="333"/>
      <c r="BS16" s="58"/>
      <c r="BT16" s="58"/>
    </row>
    <row r="17" spans="1:72" s="52" customFormat="1" ht="13.5" customHeight="1" x14ac:dyDescent="0.15">
      <c r="A17" s="56"/>
      <c r="B17" s="56"/>
      <c r="C17" s="56"/>
      <c r="D17" s="56"/>
      <c r="E17" s="56"/>
      <c r="R17" s="326" t="str">
        <f>当屋・当番!P20</f>
        <v/>
      </c>
      <c r="S17" s="326"/>
      <c r="T17" s="326"/>
      <c r="U17" s="56"/>
      <c r="AA17" s="56"/>
      <c r="AC17" s="90"/>
      <c r="AE17" s="56"/>
      <c r="AG17" s="56"/>
      <c r="AH17" s="56"/>
      <c r="AU17" s="78"/>
      <c r="AV17" s="323" t="s">
        <v>231</v>
      </c>
      <c r="AW17" s="323"/>
      <c r="AX17" s="314"/>
      <c r="AY17" s="106"/>
      <c r="AZ17" s="56"/>
      <c r="BA17" s="314"/>
      <c r="BB17" s="325"/>
      <c r="BC17" s="314"/>
      <c r="BD17" s="314"/>
      <c r="BE17" s="106"/>
      <c r="BF17" s="325"/>
      <c r="BG17" s="314"/>
      <c r="BH17" s="314"/>
      <c r="BI17" s="314"/>
      <c r="BJ17" s="314"/>
      <c r="BK17" s="336"/>
      <c r="BL17" s="78"/>
      <c r="BM17" s="61"/>
      <c r="BN17" s="135"/>
      <c r="BO17" s="193" t="str">
        <f>当屋・当番!F19</f>
        <v>』</v>
      </c>
      <c r="BP17" s="332"/>
      <c r="BQ17" s="333"/>
      <c r="BR17" s="333"/>
      <c r="BS17" s="58"/>
      <c r="BT17" s="58"/>
    </row>
    <row r="18" spans="1:72" s="52" customFormat="1" ht="13.5" customHeight="1" x14ac:dyDescent="0.15">
      <c r="R18" s="326" t="str">
        <f>当屋・当番!P21</f>
        <v/>
      </c>
      <c r="S18" s="326"/>
      <c r="T18" s="326"/>
      <c r="AA18" s="56"/>
      <c r="AC18" s="90"/>
      <c r="AE18" s="56"/>
      <c r="AG18" s="56"/>
      <c r="AH18" s="56"/>
      <c r="AU18" s="78"/>
      <c r="AV18" s="323" t="s">
        <v>6</v>
      </c>
      <c r="AW18" s="323"/>
      <c r="AX18" s="53" t="s">
        <v>6</v>
      </c>
      <c r="AY18" s="53"/>
      <c r="AZ18" s="56"/>
      <c r="BA18" s="53" t="s">
        <v>6</v>
      </c>
      <c r="BB18" s="53" t="s">
        <v>6</v>
      </c>
      <c r="BC18" s="53" t="s">
        <v>6</v>
      </c>
      <c r="BD18" s="53" t="s">
        <v>6</v>
      </c>
      <c r="BE18" s="53"/>
      <c r="BF18" s="53" t="s">
        <v>6</v>
      </c>
      <c r="BG18" s="53" t="s">
        <v>6</v>
      </c>
      <c r="BH18" s="53" t="s">
        <v>6</v>
      </c>
      <c r="BI18" s="323" t="s">
        <v>6</v>
      </c>
      <c r="BJ18" s="323"/>
      <c r="BK18" s="57" t="s">
        <v>6</v>
      </c>
      <c r="BL18" s="329" t="s">
        <v>194</v>
      </c>
      <c r="BM18" s="330"/>
      <c r="BN18" s="135"/>
      <c r="BO18" s="193" t="str">
        <f>当屋・当番!F20</f>
        <v>自</v>
      </c>
      <c r="BP18" s="332"/>
      <c r="BQ18" s="333"/>
      <c r="BR18" s="333"/>
      <c r="BS18" s="58"/>
      <c r="BT18" s="58"/>
    </row>
    <row r="19" spans="1:72" s="52" customFormat="1" ht="13.5" customHeight="1" x14ac:dyDescent="0.15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91"/>
      <c r="S19" s="91"/>
      <c r="T19" s="91"/>
      <c r="U19" s="62"/>
      <c r="V19" s="62"/>
      <c r="X19" s="62"/>
      <c r="Y19" s="62"/>
      <c r="Z19" s="62"/>
      <c r="AA19" s="63"/>
      <c r="AC19" s="63"/>
      <c r="AD19" s="91"/>
      <c r="AE19" s="64"/>
      <c r="AF19" s="62"/>
      <c r="AG19" s="64"/>
      <c r="AH19" s="64"/>
      <c r="AI19" s="62"/>
      <c r="AU19" s="78"/>
      <c r="AV19" s="323" t="s">
        <v>232</v>
      </c>
      <c r="AW19" s="323"/>
      <c r="AX19" s="53" t="s">
        <v>192</v>
      </c>
      <c r="AY19" s="53"/>
      <c r="AZ19" s="56"/>
      <c r="BA19" s="53" t="s">
        <v>192</v>
      </c>
      <c r="BB19" s="53" t="s">
        <v>192</v>
      </c>
      <c r="BC19" s="53" t="s">
        <v>192</v>
      </c>
      <c r="BD19" s="53" t="s">
        <v>192</v>
      </c>
      <c r="BE19" s="53"/>
      <c r="BF19" s="53" t="s">
        <v>192</v>
      </c>
      <c r="BG19" s="53" t="s">
        <v>192</v>
      </c>
      <c r="BH19" s="53" t="s">
        <v>192</v>
      </c>
      <c r="BI19" s="323" t="s">
        <v>192</v>
      </c>
      <c r="BJ19" s="323"/>
      <c r="BK19" s="57" t="s">
        <v>192</v>
      </c>
      <c r="BL19" s="329"/>
      <c r="BM19" s="330"/>
      <c r="BN19" s="135"/>
      <c r="BO19" s="193" t="str">
        <f>当屋・当番!F21</f>
        <v>治</v>
      </c>
      <c r="BP19" s="332"/>
      <c r="BQ19" s="333"/>
      <c r="BR19" s="333"/>
      <c r="BS19" s="58"/>
      <c r="BT19" s="58"/>
    </row>
    <row r="20" spans="1:72" s="52" customFormat="1" ht="15" customHeight="1" x14ac:dyDescent="0.15">
      <c r="C20" s="77"/>
      <c r="D20" s="55"/>
      <c r="E20" s="87"/>
      <c r="H20" s="87"/>
      <c r="K20" s="87"/>
      <c r="O20" s="77"/>
      <c r="Q20" s="61"/>
      <c r="T20" s="61"/>
      <c r="W20" s="87"/>
      <c r="Z20" s="87"/>
      <c r="AB20" s="55"/>
      <c r="AC20" s="87"/>
      <c r="AF20" s="87"/>
      <c r="AG20" s="69"/>
      <c r="AH20" s="89"/>
      <c r="AI20" s="69"/>
      <c r="AJ20" s="355" t="s">
        <v>152</v>
      </c>
      <c r="AK20" s="356"/>
      <c r="AL20" s="356"/>
      <c r="AM20" s="357"/>
      <c r="AN20" s="66"/>
      <c r="AO20" s="92"/>
      <c r="AP20" s="92"/>
      <c r="AQ20" s="92"/>
      <c r="AR20" s="92"/>
      <c r="AS20" s="68"/>
      <c r="AU20" s="78"/>
      <c r="AV20" s="371" t="s">
        <v>233</v>
      </c>
      <c r="AW20" s="371"/>
      <c r="AX20" s="69" t="str">
        <f>数字漢字変換!U15</f>
        <v>水</v>
      </c>
      <c r="AY20" s="59"/>
      <c r="AZ20" s="56"/>
      <c r="BA20" s="69" t="str">
        <f>数字漢字変換!T15</f>
        <v>火</v>
      </c>
      <c r="BB20" s="69" t="str">
        <f>数字漢字変換!S15</f>
        <v>日</v>
      </c>
      <c r="BC20" s="69" t="str">
        <f>数字漢字変換!R15</f>
        <v>日</v>
      </c>
      <c r="BD20" s="69" t="str">
        <f>数字漢字変換!Q15</f>
        <v>土</v>
      </c>
      <c r="BE20" s="69"/>
      <c r="BF20" s="69" t="str">
        <f>数字漢字変換!P15</f>
        <v>水</v>
      </c>
      <c r="BG20" s="69" t="str">
        <f>数字漢字変換!O15</f>
        <v>日</v>
      </c>
      <c r="BH20" s="69" t="str">
        <f>数字漢字変換!N15</f>
        <v>月</v>
      </c>
      <c r="BI20" s="322" t="str">
        <f>数字漢字変換!M15</f>
        <v>火</v>
      </c>
      <c r="BJ20" s="322"/>
      <c r="BK20" s="160" t="str">
        <f>数字漢字変換!L15</f>
        <v>火</v>
      </c>
      <c r="BL20" s="329"/>
      <c r="BM20" s="330"/>
      <c r="BN20" s="135"/>
      <c r="BO20" s="193" t="str">
        <f>当屋・当番!F22</f>
        <v>会</v>
      </c>
      <c r="BP20" s="332"/>
      <c r="BQ20" s="333"/>
      <c r="BR20" s="333"/>
      <c r="BS20" s="58"/>
      <c r="BT20" s="58"/>
    </row>
    <row r="21" spans="1:72" s="52" customFormat="1" ht="13.5" customHeight="1" x14ac:dyDescent="0.15">
      <c r="C21" s="319" t="s">
        <v>163</v>
      </c>
      <c r="D21" s="320"/>
      <c r="E21" s="321"/>
      <c r="F21" s="347" t="s">
        <v>162</v>
      </c>
      <c r="G21" s="348"/>
      <c r="H21" s="349"/>
      <c r="I21" s="347" t="s">
        <v>161</v>
      </c>
      <c r="J21" s="322"/>
      <c r="K21" s="351"/>
      <c r="L21" s="319" t="s">
        <v>160</v>
      </c>
      <c r="M21" s="320"/>
      <c r="N21" s="321"/>
      <c r="O21" s="319" t="s">
        <v>204</v>
      </c>
      <c r="P21" s="320"/>
      <c r="Q21" s="321"/>
      <c r="R21" s="319" t="s">
        <v>158</v>
      </c>
      <c r="S21" s="320"/>
      <c r="T21" s="321"/>
      <c r="U21" s="319" t="s">
        <v>159</v>
      </c>
      <c r="V21" s="320"/>
      <c r="W21" s="321"/>
      <c r="X21" s="319" t="s">
        <v>158</v>
      </c>
      <c r="Y21" s="320"/>
      <c r="Z21" s="321"/>
      <c r="AA21" s="319" t="s">
        <v>157</v>
      </c>
      <c r="AB21" s="320"/>
      <c r="AC21" s="321"/>
      <c r="AD21" s="319" t="s">
        <v>156</v>
      </c>
      <c r="AE21" s="320"/>
      <c r="AF21" s="321"/>
      <c r="AG21" s="319" t="s">
        <v>155</v>
      </c>
      <c r="AH21" s="320"/>
      <c r="AI21" s="321"/>
      <c r="AJ21" s="353"/>
      <c r="AK21" s="323"/>
      <c r="AL21" s="323"/>
      <c r="AM21" s="354"/>
      <c r="AN21" s="65"/>
      <c r="AO21" s="53"/>
      <c r="AP21" s="53"/>
      <c r="AQ21" s="53"/>
      <c r="AR21" s="53"/>
      <c r="AS21" s="70"/>
      <c r="AU21" s="78"/>
      <c r="AV21" s="323" t="s">
        <v>234</v>
      </c>
      <c r="AW21" s="323"/>
      <c r="AX21" s="53" t="s">
        <v>193</v>
      </c>
      <c r="AY21" s="53"/>
      <c r="AZ21" s="56"/>
      <c r="BA21" s="53" t="s">
        <v>193</v>
      </c>
      <c r="BB21" s="53" t="s">
        <v>193</v>
      </c>
      <c r="BC21" s="53" t="s">
        <v>193</v>
      </c>
      <c r="BD21" s="53" t="s">
        <v>193</v>
      </c>
      <c r="BE21" s="53"/>
      <c r="BF21" s="53" t="s">
        <v>193</v>
      </c>
      <c r="BG21" s="53" t="s">
        <v>193</v>
      </c>
      <c r="BH21" s="53" t="s">
        <v>193</v>
      </c>
      <c r="BI21" s="323" t="s">
        <v>193</v>
      </c>
      <c r="BJ21" s="323"/>
      <c r="BK21" s="57" t="s">
        <v>193</v>
      </c>
      <c r="BL21" s="329"/>
      <c r="BM21" s="330"/>
      <c r="BN21" s="135"/>
      <c r="BO21" s="193" t="str">
        <f>当屋・当番!F23</f>
        <v>で</v>
      </c>
      <c r="BP21" s="332"/>
      <c r="BQ21" s="333"/>
      <c r="BR21" s="333"/>
      <c r="BS21" s="58"/>
      <c r="BT21" s="58"/>
    </row>
    <row r="22" spans="1:72" s="52" customFormat="1" ht="13.5" customHeight="1" x14ac:dyDescent="0.15">
      <c r="C22" s="319"/>
      <c r="D22" s="320"/>
      <c r="E22" s="321"/>
      <c r="F22" s="350"/>
      <c r="G22" s="348"/>
      <c r="H22" s="349"/>
      <c r="I22" s="347"/>
      <c r="J22" s="322"/>
      <c r="K22" s="351"/>
      <c r="L22" s="319"/>
      <c r="M22" s="320"/>
      <c r="N22" s="321"/>
      <c r="O22" s="319"/>
      <c r="P22" s="320"/>
      <c r="Q22" s="321"/>
      <c r="R22" s="319"/>
      <c r="S22" s="320"/>
      <c r="T22" s="321"/>
      <c r="U22" s="319"/>
      <c r="V22" s="320"/>
      <c r="W22" s="321"/>
      <c r="X22" s="319"/>
      <c r="Y22" s="320"/>
      <c r="Z22" s="321"/>
      <c r="AA22" s="319"/>
      <c r="AB22" s="320"/>
      <c r="AC22" s="321"/>
      <c r="AD22" s="319"/>
      <c r="AE22" s="320"/>
      <c r="AF22" s="321"/>
      <c r="AG22" s="319"/>
      <c r="AH22" s="320"/>
      <c r="AI22" s="321"/>
      <c r="AJ22" s="353"/>
      <c r="AK22" s="323"/>
      <c r="AL22" s="323"/>
      <c r="AM22" s="354"/>
      <c r="AN22" s="367" t="s">
        <v>168</v>
      </c>
      <c r="AO22" s="352"/>
      <c r="AP22" s="352"/>
      <c r="AQ22" s="352"/>
      <c r="AR22" s="352"/>
      <c r="AS22" s="368"/>
      <c r="AU22" s="78"/>
      <c r="AV22" s="322" t="s">
        <v>281</v>
      </c>
      <c r="AW22" s="322"/>
      <c r="AX22" s="322" t="s">
        <v>90</v>
      </c>
      <c r="AY22" s="322" t="s">
        <v>275</v>
      </c>
      <c r="AZ22" s="322" t="s">
        <v>89</v>
      </c>
      <c r="BA22" s="322" t="s">
        <v>88</v>
      </c>
      <c r="BB22" s="322" t="s">
        <v>87</v>
      </c>
      <c r="BC22" s="322" t="s">
        <v>43</v>
      </c>
      <c r="BD22" s="322" t="s">
        <v>86</v>
      </c>
      <c r="BE22" s="322" t="s">
        <v>276</v>
      </c>
      <c r="BF22" s="322" t="s">
        <v>43</v>
      </c>
      <c r="BG22" s="322" t="s">
        <v>228</v>
      </c>
      <c r="BH22" s="322" t="s">
        <v>85</v>
      </c>
      <c r="BI22" s="322" t="s">
        <v>83</v>
      </c>
      <c r="BJ22" s="322"/>
      <c r="BK22" s="337" t="s">
        <v>84</v>
      </c>
      <c r="BL22" s="329"/>
      <c r="BM22" s="330"/>
      <c r="BN22" s="135"/>
      <c r="BO22" s="193" t="str">
        <f>当屋・当番!F24</f>
        <v>す</v>
      </c>
      <c r="BP22" s="332"/>
      <c r="BQ22" s="333"/>
      <c r="BR22" s="333"/>
      <c r="BS22" s="58"/>
      <c r="BT22" s="58"/>
    </row>
    <row r="23" spans="1:72" s="52" customFormat="1" ht="13.5" customHeight="1" x14ac:dyDescent="0.15">
      <c r="C23" s="319"/>
      <c r="D23" s="320"/>
      <c r="E23" s="321"/>
      <c r="F23" s="350"/>
      <c r="G23" s="348"/>
      <c r="H23" s="349"/>
      <c r="I23" s="347"/>
      <c r="J23" s="322"/>
      <c r="K23" s="351"/>
      <c r="L23" s="319"/>
      <c r="M23" s="320"/>
      <c r="N23" s="321"/>
      <c r="O23" s="319"/>
      <c r="P23" s="320"/>
      <c r="Q23" s="321"/>
      <c r="R23" s="319"/>
      <c r="S23" s="320"/>
      <c r="T23" s="321"/>
      <c r="U23" s="319"/>
      <c r="V23" s="320"/>
      <c r="W23" s="321"/>
      <c r="X23" s="319"/>
      <c r="Y23" s="320"/>
      <c r="Z23" s="321"/>
      <c r="AA23" s="319"/>
      <c r="AB23" s="320"/>
      <c r="AC23" s="321"/>
      <c r="AD23" s="319"/>
      <c r="AE23" s="320"/>
      <c r="AF23" s="321"/>
      <c r="AG23" s="319"/>
      <c r="AH23" s="320"/>
      <c r="AI23" s="321"/>
      <c r="AJ23" s="353"/>
      <c r="AK23" s="323"/>
      <c r="AL23" s="323"/>
      <c r="AM23" s="354"/>
      <c r="AN23" s="369"/>
      <c r="AO23" s="370"/>
      <c r="AP23" s="370"/>
      <c r="AQ23" s="370"/>
      <c r="AR23" s="370"/>
      <c r="AS23" s="368"/>
      <c r="AU23" s="78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37"/>
      <c r="BL23" s="329"/>
      <c r="BM23" s="330"/>
      <c r="BN23" s="135"/>
      <c r="BO23" s="193" t="str">
        <f>当屋・当番!F25</f>
        <v/>
      </c>
      <c r="BP23" s="332"/>
      <c r="BQ23" s="333"/>
      <c r="BR23" s="333"/>
      <c r="BS23" s="58"/>
      <c r="BT23" s="58"/>
    </row>
    <row r="24" spans="1:72" s="52" customFormat="1" ht="13.5" customHeight="1" x14ac:dyDescent="0.15">
      <c r="C24" s="319"/>
      <c r="D24" s="320"/>
      <c r="E24" s="321"/>
      <c r="F24" s="350"/>
      <c r="G24" s="348"/>
      <c r="H24" s="349"/>
      <c r="I24" s="347"/>
      <c r="J24" s="322"/>
      <c r="K24" s="351"/>
      <c r="L24" s="319"/>
      <c r="M24" s="320"/>
      <c r="N24" s="321"/>
      <c r="O24" s="319"/>
      <c r="P24" s="320"/>
      <c r="Q24" s="321"/>
      <c r="R24" s="319"/>
      <c r="S24" s="320"/>
      <c r="T24" s="321"/>
      <c r="U24" s="319"/>
      <c r="V24" s="320"/>
      <c r="W24" s="321"/>
      <c r="X24" s="319"/>
      <c r="Y24" s="320"/>
      <c r="Z24" s="321"/>
      <c r="AA24" s="319"/>
      <c r="AB24" s="320"/>
      <c r="AC24" s="321"/>
      <c r="AD24" s="319"/>
      <c r="AE24" s="320"/>
      <c r="AF24" s="321"/>
      <c r="AG24" s="319"/>
      <c r="AH24" s="320"/>
      <c r="AI24" s="321"/>
      <c r="AJ24" s="353"/>
      <c r="AK24" s="323"/>
      <c r="AL24" s="323"/>
      <c r="AM24" s="354"/>
      <c r="AN24" s="369"/>
      <c r="AO24" s="370"/>
      <c r="AP24" s="370"/>
      <c r="AQ24" s="370"/>
      <c r="AR24" s="370"/>
      <c r="AS24" s="368"/>
      <c r="AU24" s="78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37"/>
      <c r="BL24" s="329"/>
      <c r="BM24" s="330"/>
      <c r="BN24" s="135"/>
      <c r="BO24" s="193" t="str">
        <f>当屋・当番!F26</f>
        <v/>
      </c>
      <c r="BP24" s="332"/>
      <c r="BQ24" s="333"/>
      <c r="BR24" s="333"/>
      <c r="BS24" s="58"/>
      <c r="BT24" s="58"/>
    </row>
    <row r="25" spans="1:72" s="52" customFormat="1" ht="13.5" customHeight="1" x14ac:dyDescent="0.15">
      <c r="C25" s="319"/>
      <c r="D25" s="320"/>
      <c r="E25" s="321"/>
      <c r="F25" s="350"/>
      <c r="G25" s="348"/>
      <c r="H25" s="349"/>
      <c r="I25" s="347"/>
      <c r="J25" s="322"/>
      <c r="K25" s="351"/>
      <c r="L25" s="319"/>
      <c r="M25" s="320"/>
      <c r="N25" s="321"/>
      <c r="O25" s="319"/>
      <c r="P25" s="320"/>
      <c r="Q25" s="321"/>
      <c r="R25" s="319"/>
      <c r="S25" s="320"/>
      <c r="T25" s="321"/>
      <c r="U25" s="319"/>
      <c r="V25" s="320"/>
      <c r="W25" s="321"/>
      <c r="X25" s="319"/>
      <c r="Y25" s="320"/>
      <c r="Z25" s="321"/>
      <c r="AA25" s="319"/>
      <c r="AB25" s="320"/>
      <c r="AC25" s="321"/>
      <c r="AD25" s="319"/>
      <c r="AE25" s="320"/>
      <c r="AF25" s="321"/>
      <c r="AG25" s="319"/>
      <c r="AH25" s="320"/>
      <c r="AI25" s="321"/>
      <c r="AJ25" s="353"/>
      <c r="AK25" s="323"/>
      <c r="AL25" s="323"/>
      <c r="AM25" s="354"/>
      <c r="AN25" s="369"/>
      <c r="AO25" s="370"/>
      <c r="AP25" s="370"/>
      <c r="AQ25" s="370"/>
      <c r="AR25" s="370"/>
      <c r="AS25" s="368"/>
      <c r="AU25" s="78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37"/>
      <c r="BL25" s="329"/>
      <c r="BM25" s="330"/>
      <c r="BN25" s="135"/>
      <c r="BO25" s="134"/>
      <c r="BP25" s="332"/>
      <c r="BQ25" s="333"/>
      <c r="BR25" s="333"/>
      <c r="BS25" s="58"/>
      <c r="BT25" s="58"/>
    </row>
    <row r="26" spans="1:72" s="52" customFormat="1" ht="13.5" customHeight="1" x14ac:dyDescent="0.15">
      <c r="C26" s="71"/>
      <c r="D26" s="62"/>
      <c r="E26" s="88"/>
      <c r="F26" s="71"/>
      <c r="G26" s="62"/>
      <c r="H26" s="88"/>
      <c r="I26" s="62"/>
      <c r="J26" s="62"/>
      <c r="K26" s="88"/>
      <c r="L26" s="62"/>
      <c r="M26" s="62"/>
      <c r="N26" s="62"/>
      <c r="O26" s="71"/>
      <c r="P26" s="62"/>
      <c r="Q26" s="88"/>
      <c r="R26" s="62"/>
      <c r="S26" s="62"/>
      <c r="T26" s="88"/>
      <c r="U26" s="62"/>
      <c r="V26" s="62"/>
      <c r="W26" s="88"/>
      <c r="X26" s="62"/>
      <c r="Y26" s="62"/>
      <c r="Z26" s="88"/>
      <c r="AA26" s="62"/>
      <c r="AB26" s="62"/>
      <c r="AC26" s="88"/>
      <c r="AD26" s="62"/>
      <c r="AE26" s="62"/>
      <c r="AF26" s="88"/>
      <c r="AG26" s="62"/>
      <c r="AH26" s="62"/>
      <c r="AI26" s="88"/>
      <c r="AJ26" s="358"/>
      <c r="AK26" s="359"/>
      <c r="AL26" s="359"/>
      <c r="AM26" s="360"/>
      <c r="AN26" s="369"/>
      <c r="AO26" s="370"/>
      <c r="AP26" s="370"/>
      <c r="AQ26" s="370"/>
      <c r="AR26" s="370"/>
      <c r="AS26" s="368"/>
      <c r="AU26" s="78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37"/>
      <c r="BL26" s="329"/>
      <c r="BM26" s="330"/>
      <c r="BN26" s="135"/>
      <c r="BO26" s="134"/>
      <c r="BP26" s="332"/>
      <c r="BQ26" s="333"/>
      <c r="BR26" s="333"/>
      <c r="BS26" s="58"/>
      <c r="BT26" s="58"/>
    </row>
    <row r="27" spans="1:72" s="52" customFormat="1" ht="13.5" customHeight="1" x14ac:dyDescent="0.15">
      <c r="C27" s="78"/>
      <c r="E27" s="61"/>
      <c r="H27" s="61"/>
      <c r="K27" s="61"/>
      <c r="O27" s="78"/>
      <c r="Q27" s="61"/>
      <c r="T27" s="61"/>
      <c r="W27" s="61"/>
      <c r="Z27" s="61"/>
      <c r="AC27" s="61"/>
      <c r="AF27" s="61"/>
      <c r="AJ27" s="372" t="s">
        <v>154</v>
      </c>
      <c r="AK27" s="373"/>
      <c r="AL27" s="361" t="s">
        <v>153</v>
      </c>
      <c r="AM27" s="362"/>
      <c r="AN27" s="369"/>
      <c r="AO27" s="370"/>
      <c r="AP27" s="370"/>
      <c r="AQ27" s="370"/>
      <c r="AR27" s="370"/>
      <c r="AS27" s="368"/>
      <c r="AU27" s="78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37"/>
      <c r="BL27" s="329"/>
      <c r="BM27" s="330"/>
      <c r="BN27" s="135"/>
      <c r="BO27" s="134"/>
      <c r="BP27" s="332"/>
      <c r="BQ27" s="333"/>
      <c r="BR27" s="333"/>
      <c r="BS27" s="58"/>
      <c r="BT27" s="58"/>
    </row>
    <row r="28" spans="1:72" s="52" customFormat="1" ht="13.5" customHeight="1" x14ac:dyDescent="0.15">
      <c r="C28" s="313" t="s">
        <v>167</v>
      </c>
      <c r="D28" s="314"/>
      <c r="E28" s="315"/>
      <c r="F28" s="313" t="s">
        <v>166</v>
      </c>
      <c r="G28" s="314"/>
      <c r="H28" s="315"/>
      <c r="I28" s="313" t="s">
        <v>165</v>
      </c>
      <c r="J28" s="314"/>
      <c r="K28" s="315"/>
      <c r="L28" s="313" t="s">
        <v>167</v>
      </c>
      <c r="M28" s="314"/>
      <c r="N28" s="315"/>
      <c r="O28" s="313" t="s">
        <v>165</v>
      </c>
      <c r="P28" s="314"/>
      <c r="Q28" s="315"/>
      <c r="R28" s="313" t="s">
        <v>166</v>
      </c>
      <c r="S28" s="314"/>
      <c r="T28" s="315"/>
      <c r="U28" s="313" t="s">
        <v>165</v>
      </c>
      <c r="V28" s="314"/>
      <c r="W28" s="315"/>
      <c r="X28" s="313" t="s">
        <v>165</v>
      </c>
      <c r="Y28" s="314"/>
      <c r="Z28" s="315"/>
      <c r="AA28" s="313" t="s">
        <v>164</v>
      </c>
      <c r="AB28" s="314"/>
      <c r="AC28" s="315"/>
      <c r="AD28" s="313" t="s">
        <v>151</v>
      </c>
      <c r="AE28" s="314"/>
      <c r="AF28" s="315"/>
      <c r="AG28" s="313" t="s">
        <v>151</v>
      </c>
      <c r="AH28" s="314"/>
      <c r="AI28" s="315"/>
      <c r="AJ28" s="374"/>
      <c r="AK28" s="375"/>
      <c r="AL28" s="363"/>
      <c r="AM28" s="364"/>
      <c r="AN28" s="369"/>
      <c r="AO28" s="370"/>
      <c r="AP28" s="370"/>
      <c r="AQ28" s="370"/>
      <c r="AR28" s="370"/>
      <c r="AS28" s="368"/>
      <c r="AU28" s="78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37"/>
      <c r="BL28" s="329"/>
      <c r="BM28" s="330"/>
      <c r="BN28" s="135"/>
      <c r="BO28" s="134"/>
      <c r="BP28" s="332"/>
      <c r="BQ28" s="333"/>
      <c r="BR28" s="333"/>
    </row>
    <row r="29" spans="1:72" s="52" customFormat="1" ht="13.5" customHeight="1" x14ac:dyDescent="0.15"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O29" s="313"/>
      <c r="P29" s="314"/>
      <c r="Q29" s="315"/>
      <c r="R29" s="313"/>
      <c r="S29" s="314"/>
      <c r="T29" s="315"/>
      <c r="U29" s="313"/>
      <c r="V29" s="314"/>
      <c r="W29" s="315"/>
      <c r="X29" s="313"/>
      <c r="Y29" s="314"/>
      <c r="Z29" s="315"/>
      <c r="AA29" s="313"/>
      <c r="AB29" s="314"/>
      <c r="AC29" s="315"/>
      <c r="AD29" s="313"/>
      <c r="AE29" s="314"/>
      <c r="AF29" s="315"/>
      <c r="AG29" s="313"/>
      <c r="AH29" s="314"/>
      <c r="AI29" s="315"/>
      <c r="AJ29" s="374"/>
      <c r="AK29" s="375"/>
      <c r="AL29" s="363"/>
      <c r="AM29" s="364"/>
      <c r="AN29" s="369"/>
      <c r="AO29" s="370"/>
      <c r="AP29" s="370"/>
      <c r="AQ29" s="370"/>
      <c r="AR29" s="370"/>
      <c r="AS29" s="368"/>
      <c r="AU29" s="78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37"/>
      <c r="BL29" s="329"/>
      <c r="BM29" s="330"/>
      <c r="BN29" s="135"/>
      <c r="BO29" s="135"/>
      <c r="BP29" s="332"/>
      <c r="BQ29" s="333"/>
      <c r="BR29" s="333"/>
    </row>
    <row r="30" spans="1:72" s="52" customFormat="1" ht="13.5" customHeight="1" x14ac:dyDescent="0.15">
      <c r="C30" s="313"/>
      <c r="D30" s="314"/>
      <c r="E30" s="315"/>
      <c r="F30" s="313"/>
      <c r="G30" s="314"/>
      <c r="H30" s="315"/>
      <c r="I30" s="313"/>
      <c r="J30" s="314"/>
      <c r="K30" s="315"/>
      <c r="L30" s="313"/>
      <c r="M30" s="314"/>
      <c r="N30" s="315"/>
      <c r="O30" s="313"/>
      <c r="P30" s="314"/>
      <c r="Q30" s="315"/>
      <c r="R30" s="313"/>
      <c r="S30" s="314"/>
      <c r="T30" s="315"/>
      <c r="U30" s="313"/>
      <c r="V30" s="314"/>
      <c r="W30" s="315"/>
      <c r="X30" s="313"/>
      <c r="Y30" s="314"/>
      <c r="Z30" s="315"/>
      <c r="AA30" s="313"/>
      <c r="AB30" s="314"/>
      <c r="AC30" s="315"/>
      <c r="AD30" s="313"/>
      <c r="AE30" s="314"/>
      <c r="AF30" s="315"/>
      <c r="AG30" s="313"/>
      <c r="AH30" s="314"/>
      <c r="AI30" s="315"/>
      <c r="AJ30" s="374"/>
      <c r="AK30" s="375"/>
      <c r="AL30" s="363"/>
      <c r="AM30" s="364"/>
      <c r="AN30" s="65"/>
      <c r="AO30" s="53"/>
      <c r="AP30" s="53"/>
      <c r="AQ30" s="53"/>
      <c r="AR30" s="53"/>
      <c r="AS30" s="70"/>
      <c r="AU30" s="78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37"/>
      <c r="BL30" s="329"/>
      <c r="BM30" s="330"/>
      <c r="BN30" s="135"/>
      <c r="BO30" s="135"/>
      <c r="BP30" s="332"/>
      <c r="BQ30" s="333"/>
      <c r="BR30" s="333"/>
    </row>
    <row r="31" spans="1:72" s="52" customFormat="1" ht="13.5" customHeight="1" x14ac:dyDescent="0.15">
      <c r="C31" s="71"/>
      <c r="D31" s="62"/>
      <c r="E31" s="88"/>
      <c r="F31" s="71"/>
      <c r="G31" s="62"/>
      <c r="H31" s="88"/>
      <c r="I31" s="62"/>
      <c r="J31" s="62"/>
      <c r="K31" s="88"/>
      <c r="L31" s="62"/>
      <c r="M31" s="62"/>
      <c r="N31" s="62"/>
      <c r="O31" s="71"/>
      <c r="P31" s="62"/>
      <c r="Q31" s="88"/>
      <c r="R31" s="62"/>
      <c r="S31" s="62"/>
      <c r="T31" s="88"/>
      <c r="U31" s="62"/>
      <c r="V31" s="62"/>
      <c r="W31" s="61"/>
      <c r="X31" s="62"/>
      <c r="Y31" s="62"/>
      <c r="Z31" s="88"/>
      <c r="AA31" s="62"/>
      <c r="AB31" s="62"/>
      <c r="AC31" s="88"/>
      <c r="AD31" s="62"/>
      <c r="AE31" s="62"/>
      <c r="AF31" s="88"/>
      <c r="AG31" s="62"/>
      <c r="AH31" s="62"/>
      <c r="AI31" s="62"/>
      <c r="AJ31" s="376"/>
      <c r="AK31" s="377"/>
      <c r="AL31" s="365"/>
      <c r="AM31" s="366"/>
      <c r="AN31" s="72"/>
      <c r="AO31" s="73"/>
      <c r="AP31" s="73"/>
      <c r="AQ31" s="73"/>
      <c r="AR31" s="73"/>
      <c r="AS31" s="74"/>
      <c r="AU31" s="78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37"/>
      <c r="BL31" s="329"/>
      <c r="BM31" s="330"/>
      <c r="BN31" s="135"/>
      <c r="BO31" s="135"/>
      <c r="BP31" s="332"/>
    </row>
    <row r="32" spans="1:72" s="52" customFormat="1" ht="13.5" customHeight="1" x14ac:dyDescent="0.15">
      <c r="C32" s="78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75"/>
      <c r="AK32" s="67"/>
      <c r="AL32" s="67"/>
      <c r="AM32" s="68"/>
      <c r="AN32" s="95"/>
      <c r="AO32" s="93"/>
      <c r="AP32" s="93"/>
      <c r="AQ32" s="93"/>
      <c r="AR32" s="93"/>
      <c r="AS32" s="96"/>
      <c r="AU32" s="78"/>
      <c r="AV32" s="322"/>
      <c r="AW32" s="322"/>
      <c r="AX32" s="322"/>
      <c r="AY32" s="322"/>
      <c r="AZ32" s="322"/>
      <c r="BA32" s="322"/>
      <c r="BB32" s="322"/>
      <c r="BC32" s="322"/>
      <c r="BD32" s="322"/>
      <c r="BE32" s="322"/>
      <c r="BF32" s="322"/>
      <c r="BG32" s="322"/>
      <c r="BH32" s="322"/>
      <c r="BI32" s="322"/>
      <c r="BJ32" s="322"/>
      <c r="BK32" s="337"/>
      <c r="BL32" s="329"/>
      <c r="BM32" s="330"/>
      <c r="BN32" s="168"/>
      <c r="BP32" s="332"/>
    </row>
    <row r="33" spans="1:73" s="52" customFormat="1" ht="13.5" customHeight="1" x14ac:dyDescent="0.15">
      <c r="C33" s="78"/>
      <c r="H33" s="337" t="s">
        <v>227</v>
      </c>
      <c r="I33" s="337"/>
      <c r="J33" s="337" t="s">
        <v>226</v>
      </c>
      <c r="K33" s="337"/>
      <c r="L33" s="337" t="s">
        <v>225</v>
      </c>
      <c r="M33" s="337"/>
      <c r="N33" s="337" t="s">
        <v>224</v>
      </c>
      <c r="O33" s="337"/>
      <c r="P33" s="337" t="s">
        <v>223</v>
      </c>
      <c r="Q33" s="337"/>
      <c r="R33" s="316" t="s">
        <v>210</v>
      </c>
      <c r="S33" s="316"/>
      <c r="T33" s="316" t="s">
        <v>209</v>
      </c>
      <c r="U33" s="316"/>
      <c r="V33" s="316" t="s">
        <v>208</v>
      </c>
      <c r="W33" s="316"/>
      <c r="X33" s="316" t="s">
        <v>211</v>
      </c>
      <c r="Y33" s="316"/>
      <c r="Z33" s="316" t="s">
        <v>212</v>
      </c>
      <c r="AA33" s="316"/>
      <c r="AB33" s="316" t="s">
        <v>207</v>
      </c>
      <c r="AC33" s="316"/>
      <c r="AD33" s="316" t="s">
        <v>206</v>
      </c>
      <c r="AE33" s="317"/>
      <c r="AF33" s="322" t="s">
        <v>205</v>
      </c>
      <c r="AG33" s="322"/>
      <c r="AH33" s="322"/>
      <c r="AI33" s="56"/>
      <c r="AJ33" s="65"/>
      <c r="AK33" s="53"/>
      <c r="AL33" s="53"/>
      <c r="AM33" s="70"/>
      <c r="AN33" s="378" t="s">
        <v>216</v>
      </c>
      <c r="AO33" s="316"/>
      <c r="AP33" s="322" t="s">
        <v>215</v>
      </c>
      <c r="AQ33" s="322"/>
      <c r="AR33" s="337" t="s">
        <v>214</v>
      </c>
      <c r="AS33" s="379"/>
      <c r="AU33" s="78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  <c r="BJ33" s="322"/>
      <c r="BK33" s="337"/>
      <c r="BL33" s="329"/>
      <c r="BM33" s="330"/>
      <c r="BN33" s="168"/>
      <c r="BO33" s="328" t="s">
        <v>94</v>
      </c>
      <c r="BP33" s="328"/>
    </row>
    <row r="34" spans="1:73" s="52" customFormat="1" ht="13.5" customHeight="1" x14ac:dyDescent="0.15">
      <c r="C34" s="78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7"/>
      <c r="AE34" s="317"/>
      <c r="AF34" s="322"/>
      <c r="AG34" s="322"/>
      <c r="AH34" s="322"/>
      <c r="AI34" s="56"/>
      <c r="AJ34" s="353" t="s">
        <v>178</v>
      </c>
      <c r="AK34" s="323"/>
      <c r="AL34" s="323"/>
      <c r="AM34" s="354"/>
      <c r="AN34" s="378"/>
      <c r="AO34" s="316"/>
      <c r="AP34" s="322"/>
      <c r="AQ34" s="322"/>
      <c r="AR34" s="337"/>
      <c r="AS34" s="379"/>
      <c r="AU34" s="78"/>
      <c r="AV34" s="322"/>
      <c r="AW34" s="322"/>
      <c r="AX34" s="322"/>
      <c r="AY34" s="322"/>
      <c r="AZ34" s="322"/>
      <c r="BA34" s="322"/>
      <c r="BB34" s="322"/>
      <c r="BC34" s="322"/>
      <c r="BD34" s="322"/>
      <c r="BE34" s="322"/>
      <c r="BF34" s="322"/>
      <c r="BG34" s="322"/>
      <c r="BH34" s="322"/>
      <c r="BI34" s="322"/>
      <c r="BJ34" s="322"/>
      <c r="BK34" s="337"/>
      <c r="BL34" s="329"/>
      <c r="BM34" s="330"/>
      <c r="BN34" s="168"/>
      <c r="BO34" s="328"/>
      <c r="BP34" s="328"/>
      <c r="BQ34" s="314" t="str">
        <f>数字漢字変換!H10&amp;"年一月一日"</f>
        <v>令和元年一月一日</v>
      </c>
      <c r="BR34" s="314"/>
    </row>
    <row r="35" spans="1:73" s="52" customFormat="1" ht="13.5" customHeight="1" x14ac:dyDescent="0.15">
      <c r="A35" s="76"/>
      <c r="B35" s="76"/>
      <c r="C35" s="116"/>
      <c r="D35" s="76"/>
      <c r="E35" s="76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7"/>
      <c r="AE35" s="317"/>
      <c r="AF35" s="322"/>
      <c r="AG35" s="322"/>
      <c r="AH35" s="322"/>
      <c r="AI35" s="56"/>
      <c r="AJ35" s="353"/>
      <c r="AK35" s="323"/>
      <c r="AL35" s="323"/>
      <c r="AM35" s="354"/>
      <c r="AN35" s="378"/>
      <c r="AO35" s="316"/>
      <c r="AP35" s="322"/>
      <c r="AQ35" s="322"/>
      <c r="AR35" s="337"/>
      <c r="AS35" s="379"/>
      <c r="AU35" s="78"/>
      <c r="AV35" s="322"/>
      <c r="AW35" s="322"/>
      <c r="AX35" s="322"/>
      <c r="AY35" s="322"/>
      <c r="AZ35" s="322"/>
      <c r="BA35" s="322"/>
      <c r="BB35" s="322"/>
      <c r="BC35" s="322"/>
      <c r="BD35" s="322"/>
      <c r="BE35" s="322"/>
      <c r="BF35" s="322"/>
      <c r="BG35" s="322"/>
      <c r="BH35" s="322"/>
      <c r="BI35" s="322"/>
      <c r="BJ35" s="322"/>
      <c r="BK35" s="337"/>
      <c r="BL35" s="329"/>
      <c r="BM35" s="330"/>
      <c r="BN35" s="168"/>
      <c r="BO35" s="328"/>
      <c r="BP35" s="328"/>
      <c r="BQ35" s="314"/>
      <c r="BR35" s="314"/>
    </row>
    <row r="36" spans="1:73" s="52" customFormat="1" ht="13.5" customHeight="1" x14ac:dyDescent="0.15">
      <c r="A36" s="76"/>
      <c r="B36" s="76"/>
      <c r="C36" s="116"/>
      <c r="D36" s="76"/>
      <c r="E36" s="76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7"/>
      <c r="AE36" s="317"/>
      <c r="AF36" s="322"/>
      <c r="AG36" s="322"/>
      <c r="AH36" s="322"/>
      <c r="AI36" s="56"/>
      <c r="AJ36" s="353"/>
      <c r="AK36" s="323"/>
      <c r="AL36" s="323"/>
      <c r="AM36" s="354"/>
      <c r="AN36" s="378"/>
      <c r="AO36" s="316"/>
      <c r="AP36" s="322"/>
      <c r="AQ36" s="322"/>
      <c r="AR36" s="337"/>
      <c r="AS36" s="379"/>
      <c r="AU36" s="78"/>
      <c r="AV36" s="322"/>
      <c r="AW36" s="322"/>
      <c r="AX36" s="322"/>
      <c r="AY36" s="322"/>
      <c r="AZ36" s="322"/>
      <c r="BA36" s="322"/>
      <c r="BB36" s="322"/>
      <c r="BC36" s="322"/>
      <c r="BD36" s="322"/>
      <c r="BE36" s="322"/>
      <c r="BF36" s="322"/>
      <c r="BG36" s="322"/>
      <c r="BH36" s="322"/>
      <c r="BI36" s="322"/>
      <c r="BJ36" s="322"/>
      <c r="BK36" s="337"/>
      <c r="BL36" s="329"/>
      <c r="BM36" s="330"/>
      <c r="BN36" s="168"/>
      <c r="BO36" s="328"/>
      <c r="BP36" s="328"/>
      <c r="BQ36" s="314"/>
      <c r="BR36" s="314"/>
      <c r="BU36" s="120"/>
    </row>
    <row r="37" spans="1:73" s="52" customFormat="1" ht="13.5" customHeight="1" x14ac:dyDescent="0.15">
      <c r="A37" s="81"/>
      <c r="B37" s="81"/>
      <c r="C37" s="117"/>
      <c r="D37" s="81"/>
      <c r="E37" s="81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7"/>
      <c r="AE37" s="317"/>
      <c r="AF37" s="322"/>
      <c r="AG37" s="322"/>
      <c r="AH37" s="322"/>
      <c r="AI37" s="56"/>
      <c r="AJ37" s="353"/>
      <c r="AK37" s="323"/>
      <c r="AL37" s="323"/>
      <c r="AM37" s="354"/>
      <c r="AN37" s="378"/>
      <c r="AO37" s="316"/>
      <c r="AP37" s="322"/>
      <c r="AQ37" s="322"/>
      <c r="AR37" s="337"/>
      <c r="AS37" s="379"/>
      <c r="AU37" s="78"/>
      <c r="AV37" s="322"/>
      <c r="AW37" s="322"/>
      <c r="AX37" s="322"/>
      <c r="AY37" s="322"/>
      <c r="AZ37" s="322"/>
      <c r="BA37" s="322"/>
      <c r="BB37" s="322"/>
      <c r="BC37" s="322"/>
      <c r="BD37" s="322"/>
      <c r="BE37" s="322"/>
      <c r="BF37" s="322"/>
      <c r="BG37" s="322"/>
      <c r="BH37" s="322"/>
      <c r="BI37" s="322"/>
      <c r="BJ37" s="322"/>
      <c r="BK37" s="337"/>
      <c r="BL37" s="329"/>
      <c r="BM37" s="330"/>
      <c r="BN37" s="168"/>
      <c r="BO37" s="328"/>
      <c r="BP37" s="328"/>
      <c r="BQ37" s="314"/>
      <c r="BR37" s="314"/>
      <c r="BU37" s="120"/>
    </row>
    <row r="38" spans="1:73" s="52" customFormat="1" ht="13.5" customHeight="1" x14ac:dyDescent="0.15">
      <c r="A38" s="81"/>
      <c r="B38" s="81"/>
      <c r="C38" s="117"/>
      <c r="D38" s="81"/>
      <c r="E38" s="81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7"/>
      <c r="AE38" s="317"/>
      <c r="AF38" s="322"/>
      <c r="AG38" s="322"/>
      <c r="AH38" s="322"/>
      <c r="AI38" s="56"/>
      <c r="AJ38" s="353"/>
      <c r="AK38" s="323"/>
      <c r="AL38" s="323"/>
      <c r="AM38" s="354"/>
      <c r="AN38" s="378"/>
      <c r="AO38" s="316"/>
      <c r="AP38" s="322"/>
      <c r="AQ38" s="322"/>
      <c r="AR38" s="337"/>
      <c r="AS38" s="379"/>
      <c r="AU38" s="78"/>
      <c r="AV38" s="322"/>
      <c r="AW38" s="322"/>
      <c r="AX38" s="322"/>
      <c r="AY38" s="322"/>
      <c r="AZ38" s="322"/>
      <c r="BA38" s="322"/>
      <c r="BB38" s="322"/>
      <c r="BC38" s="322"/>
      <c r="BD38" s="322"/>
      <c r="BE38" s="322"/>
      <c r="BF38" s="322"/>
      <c r="BG38" s="322"/>
      <c r="BH38" s="322"/>
      <c r="BI38" s="322"/>
      <c r="BJ38" s="322"/>
      <c r="BK38" s="337"/>
      <c r="BL38" s="82"/>
      <c r="BM38" s="83"/>
      <c r="BN38" s="82"/>
      <c r="BO38" s="328"/>
      <c r="BP38" s="328"/>
      <c r="BQ38" s="314"/>
      <c r="BR38" s="314"/>
      <c r="BU38" s="120"/>
    </row>
    <row r="39" spans="1:73" s="52" customFormat="1" ht="13.5" customHeight="1" x14ac:dyDescent="0.15">
      <c r="A39" s="81"/>
      <c r="B39" s="81"/>
      <c r="C39" s="117"/>
      <c r="D39" s="81"/>
      <c r="E39" s="81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7"/>
      <c r="AE39" s="317"/>
      <c r="AF39" s="322"/>
      <c r="AG39" s="322"/>
      <c r="AH39" s="322"/>
      <c r="AI39" s="56"/>
      <c r="AJ39" s="353"/>
      <c r="AK39" s="323"/>
      <c r="AL39" s="323"/>
      <c r="AM39" s="354"/>
      <c r="AN39" s="378"/>
      <c r="AO39" s="316"/>
      <c r="AP39" s="322"/>
      <c r="AQ39" s="322"/>
      <c r="AR39" s="337"/>
      <c r="AS39" s="379"/>
      <c r="AU39" s="78"/>
      <c r="AV39" s="69"/>
      <c r="AX39" s="322"/>
      <c r="AY39" s="322"/>
      <c r="AZ39" s="322"/>
      <c r="BA39" s="322"/>
      <c r="BB39" s="322"/>
      <c r="BC39" s="322"/>
      <c r="BD39" s="322"/>
      <c r="BE39" s="322"/>
      <c r="BF39" s="322"/>
      <c r="BG39" s="322"/>
      <c r="BH39" s="322"/>
      <c r="BI39" s="322"/>
      <c r="BJ39" s="322"/>
      <c r="BK39" s="337"/>
      <c r="BL39" s="82"/>
      <c r="BM39" s="83"/>
      <c r="BN39" s="82"/>
      <c r="BO39" s="328"/>
      <c r="BP39" s="328"/>
      <c r="BQ39" s="314"/>
      <c r="BR39" s="314"/>
      <c r="BU39" s="120"/>
    </row>
    <row r="40" spans="1:73" s="52" customFormat="1" ht="13.5" customHeight="1" x14ac:dyDescent="0.15">
      <c r="A40" s="81"/>
      <c r="B40" s="81"/>
      <c r="C40" s="117"/>
      <c r="D40" s="81"/>
      <c r="E40" s="81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7"/>
      <c r="AE40" s="317"/>
      <c r="AF40" s="322"/>
      <c r="AG40" s="322"/>
      <c r="AH40" s="322"/>
      <c r="AI40" s="56"/>
      <c r="AJ40" s="353"/>
      <c r="AK40" s="323"/>
      <c r="AL40" s="323"/>
      <c r="AM40" s="354"/>
      <c r="AN40" s="378"/>
      <c r="AO40" s="316"/>
      <c r="AP40" s="322"/>
      <c r="AQ40" s="322"/>
      <c r="AR40" s="337"/>
      <c r="AS40" s="379"/>
      <c r="AU40" s="78"/>
      <c r="AV40" s="69"/>
      <c r="AX40" s="322"/>
      <c r="AY40" s="322"/>
      <c r="AZ40" s="322"/>
      <c r="BA40" s="322"/>
      <c r="BB40" s="322"/>
      <c r="BC40" s="322"/>
      <c r="BD40" s="322"/>
      <c r="BE40" s="322"/>
      <c r="BF40" s="322"/>
      <c r="BG40" s="322"/>
      <c r="BH40" s="322"/>
      <c r="BI40" s="322"/>
      <c r="BJ40" s="322"/>
      <c r="BK40" s="337"/>
      <c r="BL40" s="82"/>
      <c r="BM40" s="83"/>
      <c r="BN40" s="82"/>
      <c r="BO40" s="328"/>
      <c r="BP40" s="328"/>
      <c r="BQ40" s="314"/>
      <c r="BR40" s="314"/>
      <c r="BU40" s="120"/>
    </row>
    <row r="41" spans="1:73" s="52" customFormat="1" ht="13.5" customHeight="1" x14ac:dyDescent="0.15">
      <c r="A41" s="81"/>
      <c r="B41" s="81"/>
      <c r="C41" s="117"/>
      <c r="D41" s="81"/>
      <c r="E41" s="81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7"/>
      <c r="AE41" s="317"/>
      <c r="AF41" s="322"/>
      <c r="AG41" s="322"/>
      <c r="AH41" s="322"/>
      <c r="AI41" s="56"/>
      <c r="AJ41" s="353"/>
      <c r="AK41" s="323"/>
      <c r="AL41" s="323"/>
      <c r="AM41" s="354"/>
      <c r="AN41" s="378"/>
      <c r="AO41" s="316"/>
      <c r="AP41" s="322"/>
      <c r="AQ41" s="322"/>
      <c r="AR41" s="337"/>
      <c r="AS41" s="379"/>
      <c r="AU41" s="78"/>
      <c r="AV41" s="69"/>
      <c r="AX41" s="322"/>
      <c r="AY41" s="322"/>
      <c r="AZ41" s="322"/>
      <c r="BA41" s="322"/>
      <c r="BB41" s="322"/>
      <c r="BC41" s="322"/>
      <c r="BD41" s="322"/>
      <c r="BE41" s="322"/>
      <c r="BF41" s="322"/>
      <c r="BG41" s="322"/>
      <c r="BH41" s="322"/>
      <c r="BI41" s="322"/>
      <c r="BJ41" s="322"/>
      <c r="BK41" s="337"/>
      <c r="BL41" s="82"/>
      <c r="BM41" s="83"/>
      <c r="BN41" s="82"/>
      <c r="BO41" s="328"/>
      <c r="BP41" s="328"/>
      <c r="BQ41" s="314"/>
      <c r="BR41" s="314"/>
      <c r="BU41" s="120"/>
    </row>
    <row r="42" spans="1:73" s="52" customFormat="1" ht="13.5" customHeight="1" x14ac:dyDescent="0.15">
      <c r="A42" s="81"/>
      <c r="B42" s="81"/>
      <c r="C42" s="117"/>
      <c r="D42" s="81"/>
      <c r="E42" s="81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7"/>
      <c r="AE42" s="317"/>
      <c r="AF42" s="322"/>
      <c r="AG42" s="322"/>
      <c r="AH42" s="322"/>
      <c r="AI42" s="56"/>
      <c r="AJ42" s="353"/>
      <c r="AK42" s="323"/>
      <c r="AL42" s="323"/>
      <c r="AM42" s="354"/>
      <c r="AN42" s="378"/>
      <c r="AO42" s="316"/>
      <c r="AP42" s="322"/>
      <c r="AQ42" s="322"/>
      <c r="AR42" s="337"/>
      <c r="AS42" s="379"/>
      <c r="AU42" s="78"/>
      <c r="AV42" s="69"/>
      <c r="AX42" s="322"/>
      <c r="AY42" s="322"/>
      <c r="AZ42" s="322"/>
      <c r="BA42" s="322"/>
      <c r="BB42" s="322"/>
      <c r="BC42" s="322"/>
      <c r="BD42" s="322"/>
      <c r="BE42" s="322"/>
      <c r="BF42" s="322"/>
      <c r="BG42" s="322"/>
      <c r="BH42" s="322"/>
      <c r="BI42" s="322"/>
      <c r="BJ42" s="322"/>
      <c r="BK42" s="337"/>
      <c r="BL42" s="82"/>
      <c r="BM42" s="83"/>
      <c r="BN42" s="82"/>
      <c r="BO42" s="328"/>
      <c r="BP42" s="328"/>
      <c r="BQ42" s="314"/>
      <c r="BR42" s="314"/>
      <c r="BU42" s="120"/>
    </row>
    <row r="43" spans="1:73" s="52" customFormat="1" ht="13.5" customHeight="1" x14ac:dyDescent="0.15">
      <c r="A43" s="81"/>
      <c r="B43" s="81"/>
      <c r="C43" s="117"/>
      <c r="D43" s="81"/>
      <c r="E43" s="81"/>
      <c r="G43" s="56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7"/>
      <c r="AE43" s="317"/>
      <c r="AF43" s="322"/>
      <c r="AG43" s="322"/>
      <c r="AH43" s="322"/>
      <c r="AI43" s="56"/>
      <c r="AJ43" s="65"/>
      <c r="AK43" s="53"/>
      <c r="AL43" s="53"/>
      <c r="AM43" s="70"/>
      <c r="AN43" s="378"/>
      <c r="AO43" s="316"/>
      <c r="AP43" s="322"/>
      <c r="AQ43" s="322"/>
      <c r="AR43" s="337"/>
      <c r="AS43" s="379"/>
      <c r="AU43" s="78"/>
      <c r="AV43" s="69"/>
      <c r="AX43" s="322"/>
      <c r="AY43" s="322"/>
      <c r="AZ43" s="322"/>
      <c r="BA43" s="322"/>
      <c r="BB43" s="322"/>
      <c r="BC43" s="322"/>
      <c r="BD43" s="322"/>
      <c r="BE43" s="322"/>
      <c r="BF43" s="322"/>
      <c r="BG43" s="322"/>
      <c r="BH43" s="322"/>
      <c r="BI43" s="322"/>
      <c r="BJ43" s="322"/>
      <c r="BK43" s="337"/>
      <c r="BL43" s="82"/>
      <c r="BM43" s="83"/>
      <c r="BN43" s="82"/>
      <c r="BO43" s="328"/>
      <c r="BP43" s="328"/>
      <c r="BQ43" s="314"/>
      <c r="BR43" s="314"/>
      <c r="BU43" s="120"/>
    </row>
    <row r="44" spans="1:73" s="52" customFormat="1" ht="13.5" customHeight="1" x14ac:dyDescent="0.15">
      <c r="A44" s="81"/>
      <c r="B44" s="81"/>
      <c r="C44" s="117"/>
      <c r="D44" s="81"/>
      <c r="E44" s="81"/>
      <c r="G44" s="56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7"/>
      <c r="AE44" s="317"/>
      <c r="AF44" s="322"/>
      <c r="AG44" s="322"/>
      <c r="AH44" s="322"/>
      <c r="AI44" s="56"/>
      <c r="AJ44" s="65"/>
      <c r="AK44" s="53"/>
      <c r="AL44" s="53"/>
      <c r="AM44" s="70"/>
      <c r="AN44" s="378"/>
      <c r="AO44" s="316"/>
      <c r="AP44" s="322"/>
      <c r="AQ44" s="322"/>
      <c r="AR44" s="337"/>
      <c r="AS44" s="379"/>
      <c r="AU44" s="78"/>
      <c r="AV44" s="69"/>
      <c r="AX44" s="322"/>
      <c r="AY44" s="322"/>
      <c r="AZ44" s="322"/>
      <c r="BA44" s="322"/>
      <c r="BB44" s="322"/>
      <c r="BC44" s="322"/>
      <c r="BD44" s="322"/>
      <c r="BE44" s="322"/>
      <c r="BF44" s="322"/>
      <c r="BG44" s="322"/>
      <c r="BH44" s="322"/>
      <c r="BI44" s="322"/>
      <c r="BJ44" s="322"/>
      <c r="BK44" s="337"/>
      <c r="BL44" s="82"/>
      <c r="BM44" s="83"/>
      <c r="BN44" s="82"/>
      <c r="BO44" s="328"/>
      <c r="BP44" s="328"/>
      <c r="BQ44" s="314"/>
      <c r="BR44" s="314"/>
      <c r="BU44" s="120"/>
    </row>
    <row r="45" spans="1:73" s="52" customFormat="1" ht="13.5" customHeight="1" x14ac:dyDescent="0.15">
      <c r="A45" s="81"/>
      <c r="B45" s="81"/>
      <c r="C45" s="118"/>
      <c r="D45" s="119"/>
      <c r="E45" s="119"/>
      <c r="F45" s="62"/>
      <c r="G45" s="63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18"/>
      <c r="AE45" s="318"/>
      <c r="AF45" s="62"/>
      <c r="AG45" s="62"/>
      <c r="AH45" s="62"/>
      <c r="AI45" s="63"/>
      <c r="AJ45" s="72"/>
      <c r="AK45" s="73"/>
      <c r="AL45" s="73"/>
      <c r="AM45" s="74"/>
      <c r="AN45" s="97"/>
      <c r="AO45" s="94"/>
      <c r="AP45" s="94"/>
      <c r="AQ45" s="94"/>
      <c r="AR45" s="94"/>
      <c r="AS45" s="98"/>
      <c r="AU45" s="71"/>
      <c r="AV45" s="91"/>
      <c r="AW45" s="91"/>
      <c r="AX45" s="331"/>
      <c r="AY45" s="108"/>
      <c r="AZ45" s="331"/>
      <c r="BA45" s="331"/>
      <c r="BB45" s="331"/>
      <c r="BC45" s="331"/>
      <c r="BD45" s="331"/>
      <c r="BE45" s="108"/>
      <c r="BF45" s="331"/>
      <c r="BG45" s="331"/>
      <c r="BH45" s="331"/>
      <c r="BI45" s="331"/>
      <c r="BJ45" s="331"/>
      <c r="BK45" s="338"/>
      <c r="BL45" s="114"/>
      <c r="BM45" s="115"/>
      <c r="BN45" s="79"/>
      <c r="BO45" s="328"/>
      <c r="BP45" s="328"/>
      <c r="BQ45" s="314"/>
      <c r="BR45" s="314"/>
      <c r="BU45" s="120"/>
    </row>
    <row r="46" spans="1:73" s="52" customFormat="1" ht="13.5" customHeight="1" x14ac:dyDescent="0.15"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67"/>
      <c r="AK46" s="53"/>
      <c r="AL46" s="53"/>
      <c r="AM46" s="53"/>
      <c r="AN46" s="69"/>
      <c r="AO46" s="69"/>
      <c r="AP46" s="69"/>
      <c r="AQ46" s="69"/>
      <c r="AR46" s="69"/>
      <c r="AS46"/>
      <c r="AV46" s="56"/>
      <c r="AW46" s="56"/>
      <c r="BI46" s="69"/>
      <c r="BJ46" s="69"/>
      <c r="BL46" s="58"/>
      <c r="BM46" s="58"/>
      <c r="BN46" s="58"/>
      <c r="BO46" s="81"/>
      <c r="BP46" s="81"/>
    </row>
  </sheetData>
  <mergeCells count="154">
    <mergeCell ref="BB22:BB45"/>
    <mergeCell ref="BC5:BC10"/>
    <mergeCell ref="AX5:AX10"/>
    <mergeCell ref="BB5:BB10"/>
    <mergeCell ref="AW5:AW10"/>
    <mergeCell ref="AZ5:AZ10"/>
    <mergeCell ref="AV18:AW18"/>
    <mergeCell ref="AV17:AW17"/>
    <mergeCell ref="BC13:BC14"/>
    <mergeCell ref="BA22:BA45"/>
    <mergeCell ref="BB16:BB17"/>
    <mergeCell ref="BC22:BC45"/>
    <mergeCell ref="AX22:AX45"/>
    <mergeCell ref="AZ22:AZ45"/>
    <mergeCell ref="AY22:AY44"/>
    <mergeCell ref="AJ34:AM42"/>
    <mergeCell ref="AJ20:AM26"/>
    <mergeCell ref="AL27:AM31"/>
    <mergeCell ref="AN22:AS29"/>
    <mergeCell ref="AV19:AW19"/>
    <mergeCell ref="AV20:AW20"/>
    <mergeCell ref="AV21:AW21"/>
    <mergeCell ref="AJ27:AK31"/>
    <mergeCell ref="AB33:AC45"/>
    <mergeCell ref="AN33:AO44"/>
    <mergeCell ref="AP33:AQ44"/>
    <mergeCell ref="AA21:AC25"/>
    <mergeCell ref="AG28:AI30"/>
    <mergeCell ref="AV22:AW38"/>
    <mergeCell ref="AR33:AS44"/>
    <mergeCell ref="W5:X5"/>
    <mergeCell ref="W11:X11"/>
    <mergeCell ref="Z10:AA10"/>
    <mergeCell ref="BB13:BB14"/>
    <mergeCell ref="BF5:BF10"/>
    <mergeCell ref="BD5:BD10"/>
    <mergeCell ref="BF13:BF14"/>
    <mergeCell ref="BG5:BG10"/>
    <mergeCell ref="BG16:BG17"/>
    <mergeCell ref="BF16:BF17"/>
    <mergeCell ref="BD13:BD14"/>
    <mergeCell ref="BA5:BA10"/>
    <mergeCell ref="Z6:AA7"/>
    <mergeCell ref="Z8:AA8"/>
    <mergeCell ref="Z11:AA11"/>
    <mergeCell ref="BA13:BA14"/>
    <mergeCell ref="AV15:AW15"/>
    <mergeCell ref="AV14:AW14"/>
    <mergeCell ref="W10:X10"/>
    <mergeCell ref="AN6:AS9"/>
    <mergeCell ref="Z9:AA9"/>
    <mergeCell ref="AV16:AW16"/>
    <mergeCell ref="W9:X9"/>
    <mergeCell ref="R33:S45"/>
    <mergeCell ref="P33:Q45"/>
    <mergeCell ref="N33:O45"/>
    <mergeCell ref="R21:T25"/>
    <mergeCell ref="F21:H25"/>
    <mergeCell ref="C28:E30"/>
    <mergeCell ref="X21:Z25"/>
    <mergeCell ref="V33:W45"/>
    <mergeCell ref="F28:H30"/>
    <mergeCell ref="U28:W30"/>
    <mergeCell ref="Z33:AA45"/>
    <mergeCell ref="X33:Y45"/>
    <mergeCell ref="L33:M45"/>
    <mergeCell ref="J33:K45"/>
    <mergeCell ref="H33:I45"/>
    <mergeCell ref="I28:K30"/>
    <mergeCell ref="AA28:AC30"/>
    <mergeCell ref="X28:Z30"/>
    <mergeCell ref="C21:E25"/>
    <mergeCell ref="I21:K25"/>
    <mergeCell ref="R7:S7"/>
    <mergeCell ref="R8:S8"/>
    <mergeCell ref="O28:Q30"/>
    <mergeCell ref="L28:N30"/>
    <mergeCell ref="O21:Q25"/>
    <mergeCell ref="L21:N25"/>
    <mergeCell ref="R16:T16"/>
    <mergeCell ref="R11:T11"/>
    <mergeCell ref="R12:T12"/>
    <mergeCell ref="R13:T13"/>
    <mergeCell ref="R14:T14"/>
    <mergeCell ref="R15:T15"/>
    <mergeCell ref="R17:T17"/>
    <mergeCell ref="R18:T18"/>
    <mergeCell ref="BH22:BH45"/>
    <mergeCell ref="BD22:BD45"/>
    <mergeCell ref="BG22:BG45"/>
    <mergeCell ref="BL2:BM12"/>
    <mergeCell ref="BI13:BJ14"/>
    <mergeCell ref="AC2:AD2"/>
    <mergeCell ref="AC3:AD3"/>
    <mergeCell ref="AC4:AD7"/>
    <mergeCell ref="AK4:AL7"/>
    <mergeCell ref="AK2:AL2"/>
    <mergeCell ref="AK3:AL3"/>
    <mergeCell ref="AH3:AI4"/>
    <mergeCell ref="AH5:AI5"/>
    <mergeCell ref="BH5:BH10"/>
    <mergeCell ref="BH16:BH17"/>
    <mergeCell ref="BC16:BC17"/>
    <mergeCell ref="BD16:BD17"/>
    <mergeCell ref="BG13:BG14"/>
    <mergeCell ref="AX13:AX14"/>
    <mergeCell ref="AX16:AX17"/>
    <mergeCell ref="BA16:BA17"/>
    <mergeCell ref="BH13:BH14"/>
    <mergeCell ref="BF22:BF45"/>
    <mergeCell ref="BE22:BE44"/>
    <mergeCell ref="BO33:BP45"/>
    <mergeCell ref="BQ34:BR45"/>
    <mergeCell ref="BL18:BM37"/>
    <mergeCell ref="BI22:BJ45"/>
    <mergeCell ref="BP4:BP32"/>
    <mergeCell ref="BQ7:BR30"/>
    <mergeCell ref="BO3:BO9"/>
    <mergeCell ref="BK5:BK10"/>
    <mergeCell ref="BI5:BI10"/>
    <mergeCell ref="BI20:BJ20"/>
    <mergeCell ref="BI21:BJ21"/>
    <mergeCell ref="BK16:BK17"/>
    <mergeCell ref="BJ5:BJ10"/>
    <mergeCell ref="BK13:BK14"/>
    <mergeCell ref="BK22:BK45"/>
    <mergeCell ref="BI19:BJ19"/>
    <mergeCell ref="BI15:BJ15"/>
    <mergeCell ref="BI18:BJ18"/>
    <mergeCell ref="BI16:BJ17"/>
    <mergeCell ref="R3:S3"/>
    <mergeCell ref="R4:S4"/>
    <mergeCell ref="R5:S5"/>
    <mergeCell ref="R6:S6"/>
    <mergeCell ref="R28:T30"/>
    <mergeCell ref="AD33:AE45"/>
    <mergeCell ref="AG21:AI25"/>
    <mergeCell ref="AD21:AF25"/>
    <mergeCell ref="AF33:AH44"/>
    <mergeCell ref="W6:X7"/>
    <mergeCell ref="W8:X8"/>
    <mergeCell ref="AH9:AI9"/>
    <mergeCell ref="AH10:AI10"/>
    <mergeCell ref="AH11:AI11"/>
    <mergeCell ref="AH8:AI8"/>
    <mergeCell ref="AH6:AI7"/>
    <mergeCell ref="U21:W25"/>
    <mergeCell ref="W3:X4"/>
    <mergeCell ref="AD28:AF30"/>
    <mergeCell ref="R9:T9"/>
    <mergeCell ref="Z3:AA4"/>
    <mergeCell ref="Z5:AA5"/>
    <mergeCell ref="R10:T10"/>
    <mergeCell ref="T33:U45"/>
  </mergeCells>
  <phoneticPr fontId="1"/>
  <conditionalFormatting sqref="AC12">
    <cfRule type="expression" dxfId="10" priority="125" stopIfTrue="1">
      <formula>#REF!&lt;=#REF!</formula>
    </cfRule>
  </conditionalFormatting>
  <conditionalFormatting sqref="AC10">
    <cfRule type="expression" dxfId="9" priority="126" stopIfTrue="1">
      <formula>#REF!&lt;=#REF!</formula>
    </cfRule>
  </conditionalFormatting>
  <conditionalFormatting sqref="AC9">
    <cfRule type="expression" dxfId="8" priority="127" stopIfTrue="1">
      <formula>#REF!&lt;=#REF!</formula>
    </cfRule>
  </conditionalFormatting>
  <conditionalFormatting sqref="AC11">
    <cfRule type="expression" dxfId="7" priority="128" stopIfTrue="1">
      <formula>#REF!&lt;#REF!</formula>
    </cfRule>
  </conditionalFormatting>
  <conditionalFormatting sqref="AC13">
    <cfRule type="expression" dxfId="6" priority="129" stopIfTrue="1">
      <formula>#REF!&lt;=#REF!</formula>
    </cfRule>
  </conditionalFormatting>
  <conditionalFormatting sqref="BN29:BO31 BN11:BN28">
    <cfRule type="expression" dxfId="5" priority="36" stopIfTrue="1">
      <formula>#REF!&lt;=#REF!</formula>
    </cfRule>
  </conditionalFormatting>
  <conditionalFormatting sqref="BO26:BO28">
    <cfRule type="expression" dxfId="4" priority="12" stopIfTrue="1">
      <formula>#REF!&lt;=#REF!</formula>
    </cfRule>
  </conditionalFormatting>
  <printOptions horizontalCentered="1" verticalCentered="1"/>
  <pageMargins left="0.27559055118110237" right="0.19685039370078741" top="0.22" bottom="0.15748031496062992" header="0.11811023622047245" footer="0.15748031496062992"/>
  <pageSetup paperSize="9" orientation="landscape" horizontalDpi="4294967293" verticalDpi="0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54925319-4D29-4B87-96F0-226950F0578E}">
            <xm:f>AND(当屋・当番!D13&gt;=当屋・当番!$J$14,当屋・当番!D13&lt;=当屋・当番!$J$15)</xm:f>
            <x14:dxf>
              <font>
                <b/>
                <i val="0"/>
              </font>
            </x14:dxf>
          </x14:cfRule>
          <x14:cfRule type="cellIs" priority="40" operator="between" id="{4B9D5FE8-CD56-4B7C-803B-E0AAC2FCFE06}">
            <xm:f>当屋・当番!$J$14</xm:f>
            <xm:f>当屋・当番!$J$15</xm:f>
            <x14:dxf>
              <font>
                <b/>
                <i val="0"/>
                <color theme="1"/>
              </font>
              <numFmt numFmtId="0" formatCode="General"/>
            </x14:dxf>
          </x14:cfRule>
          <xm:sqref>BN26:BO31 BN11:BN25</xm:sqref>
        </x14:conditionalFormatting>
        <x14:conditionalFormatting xmlns:xm="http://schemas.microsoft.com/office/excel/2006/main">
          <x14:cfRule type="expression" priority="5" id="{C02B63C5-A1DD-4718-A408-EAFE3707F847}">
            <xm:f>当屋・当番!E12&lt;=当屋・当番!$J$15</xm:f>
            <x14:dxf>
              <font>
                <b/>
                <i val="0"/>
              </font>
            </x14:dxf>
          </x14:cfRule>
          <xm:sqref>BO10:BO24</xm:sqref>
        </x14:conditionalFormatting>
        <x14:conditionalFormatting xmlns:xm="http://schemas.microsoft.com/office/excel/2006/main">
          <x14:cfRule type="expression" priority="3" id="{BA20BECC-61FA-425F-B438-54DF5D7AAF98}">
            <xm:f>当屋・当番!O12&lt;=当屋・当番!$S$15</xm:f>
            <x14:dxf>
              <font>
                <b/>
                <i val="0"/>
              </font>
            </x14:dxf>
          </x14:cfRule>
          <xm:sqref>R9:T18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元号変更</vt:lpstr>
      <vt:lpstr>八幡神社と雲峰山</vt:lpstr>
      <vt:lpstr>行事計画表</vt:lpstr>
      <vt:lpstr>数字漢字変換</vt:lpstr>
      <vt:lpstr>当屋・当番</vt:lpstr>
      <vt:lpstr>印刷（EXCEL版）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T-Kawahito</dc:creator>
  <cp:lastModifiedBy>Kawahito</cp:lastModifiedBy>
  <cp:lastPrinted>2016-10-29T13:48:37Z</cp:lastPrinted>
  <dcterms:created xsi:type="dcterms:W3CDTF">2004-09-17T23:03:51Z</dcterms:created>
  <dcterms:modified xsi:type="dcterms:W3CDTF">2019-04-01T03:22:14Z</dcterms:modified>
</cp:coreProperties>
</file>